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 PROJEKTI\Leon prometni sektor\20-1263 Tepanje rondo R3-686, odsek 1278 Tepanje – Žiče - Matija 18-0163\Razpis\CD\"/>
    </mc:Choice>
  </mc:AlternateContent>
  <bookViews>
    <workbookView xWindow="-30" yWindow="0" windowWidth="14055" windowHeight="15435" tabRatio="913" activeTab="1"/>
  </bookViews>
  <sheets>
    <sheet name="SKUPNA REKAPITULACIJA" sheetId="15" r:id="rId1"/>
    <sheet name="CESTA (reg. cesta + rondo)" sheetId="10" r:id="rId2"/>
    <sheet name="OBČINA SK" sheetId="17" r:id="rId3"/>
    <sheet name="VODOVOD" sheetId="18" r:id="rId4"/>
    <sheet name="RAZSVETLJAVA" sheetId="11" r:id="rId5"/>
    <sheet name="TK kanalizacija" sheetId="13" r:id="rId6"/>
  </sheets>
  <definedNames>
    <definedName name="_Toc103136968" localSheetId="4">RAZSVETLJAVA!$C$11</definedName>
    <definedName name="_Toc103136968" localSheetId="5">'TK kanalizacija'!$C$11</definedName>
    <definedName name="_Toc103136968" localSheetId="3">VODOVOD!$C$11</definedName>
    <definedName name="_Toc92683853" localSheetId="1">'CESTA (reg. cesta + rondo)'!$C$49</definedName>
    <definedName name="_Toc92683853" localSheetId="2">'OBČINA SK'!$C$37</definedName>
    <definedName name="Excel_BuiltIn_Print_Area" localSheetId="2">#REF!</definedName>
    <definedName name="Excel_BuiltIn_Print_Area" localSheetId="5">#REF!</definedName>
    <definedName name="Excel_BuiltIn_Print_Area" localSheetId="3">#REF!</definedName>
    <definedName name="Excel_BuiltIn_Print_Area">#REF!</definedName>
    <definedName name="Excel_BuiltIn_Print_Area_2">"$#REF!.$A$1:$K$38"</definedName>
    <definedName name="Excel_BuiltIn_Print_Area_3">"$#REF!.$A$1:$K$38"</definedName>
    <definedName name="_xlnm.Print_Area" localSheetId="1">'CESTA (reg. cesta + rondo)'!$A$1:$G$280</definedName>
    <definedName name="_xlnm.Print_Area" localSheetId="2">'OBČINA SK'!$A$1:$G$189</definedName>
    <definedName name="_xlnm.Print_Area" localSheetId="4">RAZSVETLJAVA!$A$1:$G$77</definedName>
    <definedName name="_xlnm.Print_Area" localSheetId="5">'TK kanalizacija'!$A$1:$G$53</definedName>
    <definedName name="_xlnm.Print_Area" localSheetId="3">VODOVOD!$A$1:$G$50</definedName>
    <definedName name="_xlnm.Print_Titles" localSheetId="1">'CESTA (reg. cesta + rondo)'!$9:$10</definedName>
    <definedName name="_xlnm.Print_Titles" localSheetId="2">'OBČINA SK'!$9:$10</definedName>
    <definedName name="_xlnm.Print_Titles" localSheetId="4">RAZSVETLJAVA!$9:$10</definedName>
    <definedName name="_xlnm.Print_Titles" localSheetId="5">'TK kanalizacija'!$9:$10</definedName>
    <definedName name="_xlnm.Print_Titles" localSheetId="3">VODOVOD!$9:$10</definedName>
  </definedNames>
  <calcPr calcId="162913"/>
</workbook>
</file>

<file path=xl/calcChain.xml><?xml version="1.0" encoding="utf-8"?>
<calcChain xmlns="http://schemas.openxmlformats.org/spreadsheetml/2006/main">
  <c r="G260" i="10" l="1"/>
  <c r="G259" i="10"/>
  <c r="G258" i="10"/>
  <c r="G257" i="10"/>
  <c r="G256" i="10"/>
  <c r="G255" i="10"/>
  <c r="G237" i="10" l="1"/>
  <c r="G254" i="10"/>
  <c r="G21" i="11" l="1"/>
  <c r="G11" i="11"/>
  <c r="G40" i="11"/>
  <c r="G62" i="11"/>
  <c r="G61" i="11"/>
  <c r="G60" i="11"/>
  <c r="G59" i="11"/>
  <c r="G58" i="11"/>
  <c r="G57" i="11"/>
  <c r="G56" i="11"/>
  <c r="G54" i="11"/>
  <c r="G53" i="11"/>
  <c r="G52" i="11"/>
  <c r="G51" i="11"/>
  <c r="G49" i="11"/>
  <c r="G47" i="11"/>
  <c r="G44" i="11"/>
  <c r="E35" i="11"/>
  <c r="E33" i="11"/>
  <c r="E24" i="11"/>
  <c r="G249" i="10" l="1"/>
  <c r="G248" i="10"/>
  <c r="G247" i="10"/>
  <c r="G244" i="10"/>
  <c r="E16" i="17" l="1"/>
  <c r="E14" i="17"/>
  <c r="E18" i="10"/>
  <c r="E14" i="10"/>
  <c r="G172" i="10" l="1"/>
  <c r="G253" i="10" l="1"/>
  <c r="G252" i="10"/>
  <c r="G251" i="10"/>
  <c r="G250" i="10" l="1"/>
  <c r="E108" i="10" l="1"/>
  <c r="E92" i="10"/>
  <c r="E85" i="10"/>
  <c r="E71" i="10"/>
  <c r="E69" i="10"/>
  <c r="G42" i="18" l="1"/>
  <c r="G137" i="10"/>
  <c r="G135" i="10"/>
  <c r="G133" i="10"/>
  <c r="G131" i="10"/>
  <c r="G81" i="10"/>
  <c r="G14" i="18"/>
  <c r="G15" i="18"/>
  <c r="G20" i="18"/>
  <c r="G22" i="18"/>
  <c r="G26" i="18"/>
  <c r="G29" i="18"/>
  <c r="G31" i="18"/>
  <c r="G37" i="18"/>
  <c r="G39" i="18"/>
  <c r="G40" i="18"/>
  <c r="G41" i="18"/>
  <c r="C46" i="18"/>
  <c r="C47" i="18"/>
  <c r="G35" i="18" l="1"/>
  <c r="D47" i="18" s="1"/>
  <c r="G11" i="18"/>
  <c r="D45" i="18" s="1"/>
  <c r="G17" i="18"/>
  <c r="D46" i="18" s="1"/>
  <c r="D48" i="18" l="1"/>
  <c r="H18" i="15" s="1"/>
  <c r="D49" i="18" l="1"/>
  <c r="D50" i="18" s="1"/>
  <c r="G240" i="10"/>
  <c r="G242" i="10"/>
  <c r="G234" i="10"/>
  <c r="G233" i="10"/>
  <c r="G232" i="10"/>
  <c r="G229" i="10"/>
  <c r="G228" i="10"/>
  <c r="G224" i="10"/>
  <c r="G222" i="10"/>
  <c r="G220" i="10"/>
  <c r="G217" i="10"/>
  <c r="G214" i="10"/>
  <c r="G212" i="10"/>
  <c r="G210" i="10"/>
  <c r="G203" i="10"/>
  <c r="G200" i="10"/>
  <c r="G198" i="10"/>
  <c r="G189" i="10"/>
  <c r="G188" i="10"/>
  <c r="G185" i="10"/>
  <c r="G184" i="10"/>
  <c r="G141" i="17" l="1"/>
  <c r="G140" i="17"/>
  <c r="G139" i="17"/>
  <c r="G138" i="17"/>
  <c r="G137" i="17"/>
  <c r="G136" i="17"/>
  <c r="G142" i="17"/>
  <c r="G143" i="17"/>
  <c r="G145" i="17"/>
  <c r="G147" i="17"/>
  <c r="G149" i="17"/>
  <c r="G151" i="17"/>
  <c r="G155" i="17"/>
  <c r="G157" i="17"/>
  <c r="G158" i="17"/>
  <c r="G160" i="17"/>
  <c r="G162" i="17"/>
  <c r="G164" i="17"/>
  <c r="G69" i="11"/>
  <c r="G43" i="13"/>
  <c r="G14" i="17" l="1"/>
  <c r="E15" i="17"/>
  <c r="G15" i="17" s="1"/>
  <c r="G16" i="17"/>
  <c r="G17" i="17"/>
  <c r="G20" i="17"/>
  <c r="G21" i="17"/>
  <c r="G22" i="17"/>
  <c r="G23" i="17"/>
  <c r="G24" i="17"/>
  <c r="G25" i="17"/>
  <c r="G27" i="17"/>
  <c r="G28" i="17"/>
  <c r="G30" i="17"/>
  <c r="G31" i="17"/>
  <c r="G32" i="17"/>
  <c r="G33" i="17"/>
  <c r="G34" i="17"/>
  <c r="G38" i="17"/>
  <c r="E43" i="17"/>
  <c r="G43" i="17" s="1"/>
  <c r="G45" i="17"/>
  <c r="G47" i="17"/>
  <c r="G49" i="17"/>
  <c r="G52" i="17"/>
  <c r="G54" i="17"/>
  <c r="E58" i="17"/>
  <c r="G58" i="17" s="1"/>
  <c r="G62" i="17"/>
  <c r="G65" i="17"/>
  <c r="G67" i="17"/>
  <c r="G69" i="17"/>
  <c r="G73" i="17"/>
  <c r="G75" i="17"/>
  <c r="G77" i="17"/>
  <c r="E82" i="17"/>
  <c r="G82" i="17" s="1"/>
  <c r="G83" i="17"/>
  <c r="G85" i="17"/>
  <c r="G89" i="17"/>
  <c r="G90" i="17"/>
  <c r="G91" i="17"/>
  <c r="G95" i="17"/>
  <c r="G97" i="17"/>
  <c r="G98" i="17"/>
  <c r="G100" i="17"/>
  <c r="G104" i="17"/>
  <c r="G105" i="17"/>
  <c r="G107" i="17"/>
  <c r="G108" i="17"/>
  <c r="G112" i="17"/>
  <c r="G119" i="17"/>
  <c r="G120" i="17"/>
  <c r="G123" i="17"/>
  <c r="G124" i="17"/>
  <c r="G125" i="17"/>
  <c r="G126" i="17"/>
  <c r="G129" i="17"/>
  <c r="G130" i="17"/>
  <c r="G131" i="17"/>
  <c r="G170" i="17"/>
  <c r="C180" i="17"/>
  <c r="C181" i="17"/>
  <c r="C182" i="17"/>
  <c r="C183" i="17"/>
  <c r="C184" i="17"/>
  <c r="C185" i="17"/>
  <c r="G133" i="17" l="1"/>
  <c r="D184" i="17" s="1"/>
  <c r="G115" i="17"/>
  <c r="D183" i="17" s="1"/>
  <c r="G79" i="17"/>
  <c r="D182" i="17" s="1"/>
  <c r="G11" i="17"/>
  <c r="D180" i="17" s="1"/>
  <c r="G40" i="17"/>
  <c r="D181" i="17" s="1"/>
  <c r="G167" i="17"/>
  <c r="D185" i="17" s="1"/>
  <c r="H20" i="15"/>
  <c r="D186" i="17" l="1"/>
  <c r="H16" i="15" s="1"/>
  <c r="E215" i="10"/>
  <c r="G215" i="10" s="1"/>
  <c r="E208" i="10"/>
  <c r="G208" i="10" s="1"/>
  <c r="E196" i="10"/>
  <c r="G196" i="10" s="1"/>
  <c r="E194" i="10"/>
  <c r="G194" i="10" s="1"/>
  <c r="E192" i="10"/>
  <c r="G192" i="10" s="1"/>
  <c r="E190" i="10"/>
  <c r="G190" i="10" s="1"/>
  <c r="E187" i="10"/>
  <c r="G187" i="10" s="1"/>
  <c r="E186" i="10"/>
  <c r="G186" i="10" s="1"/>
  <c r="E183" i="10"/>
  <c r="G183" i="10" s="1"/>
  <c r="E182" i="10"/>
  <c r="G182" i="10" s="1"/>
  <c r="G177" i="10"/>
  <c r="E154" i="10"/>
  <c r="E151" i="10"/>
  <c r="E145" i="10"/>
  <c r="E141" i="10"/>
  <c r="E120" i="10"/>
  <c r="E119" i="10"/>
  <c r="E118" i="10"/>
  <c r="E109" i="10"/>
  <c r="E98" i="10"/>
  <c r="E79" i="10"/>
  <c r="E65" i="10"/>
  <c r="E15" i="10"/>
  <c r="D187" i="17" l="1"/>
  <c r="D188" i="17" s="1"/>
  <c r="G22" i="10" l="1"/>
  <c r="C74" i="11" l="1"/>
  <c r="C73" i="11"/>
  <c r="G70" i="11"/>
  <c r="G68" i="11"/>
  <c r="G67" i="11"/>
  <c r="G66" i="11"/>
  <c r="G65" i="11"/>
  <c r="G64" i="11"/>
  <c r="G37" i="11"/>
  <c r="G35" i="11"/>
  <c r="G33" i="11"/>
  <c r="G30" i="11"/>
  <c r="G26" i="11"/>
  <c r="G24" i="11"/>
  <c r="G18" i="11"/>
  <c r="G15" i="11"/>
  <c r="G14" i="11"/>
  <c r="D72" i="11" l="1"/>
  <c r="D73" i="11"/>
  <c r="D74" i="11"/>
  <c r="D75" i="11" l="1"/>
  <c r="H17" i="15" s="1"/>
  <c r="D76" i="11" l="1"/>
  <c r="D77" i="11" s="1"/>
  <c r="G160" i="10" l="1"/>
  <c r="G124" i="10"/>
  <c r="G147" i="10"/>
  <c r="G143" i="10"/>
  <c r="G111" i="10"/>
  <c r="G34" i="10"/>
  <c r="G88" i="10"/>
  <c r="G28" i="10"/>
  <c r="G16" i="10"/>
  <c r="G47" i="10" l="1"/>
  <c r="G45" i="10"/>
  <c r="G32" i="10"/>
  <c r="G37" i="10" l="1"/>
  <c r="G179" i="10" l="1"/>
  <c r="G42" i="13"/>
  <c r="G41" i="13"/>
  <c r="C50" i="13" l="1"/>
  <c r="C49" i="13"/>
  <c r="G38" i="13"/>
  <c r="G37" i="13"/>
  <c r="G34" i="13" s="1"/>
  <c r="G31" i="13"/>
  <c r="G29" i="13"/>
  <c r="G26" i="13"/>
  <c r="G22" i="13"/>
  <c r="G20" i="13"/>
  <c r="G15" i="13"/>
  <c r="G14" i="13"/>
  <c r="G11" i="13" l="1"/>
  <c r="D48" i="13" s="1"/>
  <c r="D50" i="13"/>
  <c r="G17" i="13"/>
  <c r="D49" i="13" s="1"/>
  <c r="D51" i="13" l="1"/>
  <c r="D52" i="13" l="1"/>
  <c r="D53" i="13" s="1"/>
  <c r="H19" i="15"/>
  <c r="G176" i="10"/>
  <c r="G151" i="10"/>
  <c r="G164" i="10" l="1"/>
  <c r="G145" i="10"/>
  <c r="G128" i="10"/>
  <c r="G100" i="10"/>
  <c r="G108" i="10"/>
  <c r="G90" i="10"/>
  <c r="G71" i="10"/>
  <c r="G73" i="10" l="1"/>
  <c r="G19" i="10" l="1"/>
  <c r="C276" i="10" l="1"/>
  <c r="C275" i="10"/>
  <c r="C274" i="10"/>
  <c r="C273" i="10"/>
  <c r="C272" i="10"/>
  <c r="C271" i="10"/>
  <c r="G175" i="10"/>
  <c r="G171" i="10"/>
  <c r="G170" i="10"/>
  <c r="G169" i="10"/>
  <c r="G168" i="10"/>
  <c r="G165" i="10"/>
  <c r="G154" i="10"/>
  <c r="G149" i="10"/>
  <c r="G141" i="10"/>
  <c r="G130" i="10"/>
  <c r="G126" i="10"/>
  <c r="G120" i="10"/>
  <c r="G119" i="10"/>
  <c r="G118" i="10"/>
  <c r="G114" i="10"/>
  <c r="G109" i="10"/>
  <c r="G102" i="10"/>
  <c r="G98" i="10"/>
  <c r="G94" i="10"/>
  <c r="G92" i="10"/>
  <c r="G85" i="10"/>
  <c r="G79" i="10"/>
  <c r="G75" i="10"/>
  <c r="G69" i="10"/>
  <c r="G67" i="10"/>
  <c r="G65" i="10"/>
  <c r="G57" i="10"/>
  <c r="G56" i="10"/>
  <c r="G55" i="10"/>
  <c r="G54" i="10"/>
  <c r="G53" i="10"/>
  <c r="G50" i="10"/>
  <c r="G43" i="10"/>
  <c r="G42" i="10"/>
  <c r="G41" i="10"/>
  <c r="G40" i="10"/>
  <c r="G38" i="10"/>
  <c r="G31" i="10"/>
  <c r="G29" i="10"/>
  <c r="G27" i="10"/>
  <c r="G26" i="10"/>
  <c r="G25" i="10"/>
  <c r="G24" i="10"/>
  <c r="G23" i="10"/>
  <c r="G18" i="10"/>
  <c r="G15" i="10"/>
  <c r="G14" i="10"/>
  <c r="G156" i="10" l="1"/>
  <c r="D274" i="10" s="1"/>
  <c r="G11" i="10"/>
  <c r="D271" i="10" s="1"/>
  <c r="G62" i="10"/>
  <c r="D272" i="10" s="1"/>
  <c r="D275" i="10"/>
  <c r="G105" i="10"/>
  <c r="D273" i="10" s="1"/>
  <c r="D276" i="10" l="1"/>
  <c r="D277" i="10" l="1"/>
  <c r="H15" i="15" s="1"/>
  <c r="D278" i="10" l="1"/>
  <c r="D279" i="10" s="1"/>
  <c r="H26" i="15"/>
  <c r="H24" i="15"/>
  <c r="H28" i="15" l="1"/>
  <c r="H30" i="15" s="1"/>
  <c r="H32" i="15" s="1"/>
</calcChain>
</file>

<file path=xl/sharedStrings.xml><?xml version="1.0" encoding="utf-8"?>
<sst xmlns="http://schemas.openxmlformats.org/spreadsheetml/2006/main" count="1327" uniqueCount="517">
  <si>
    <t>Projekt:</t>
  </si>
  <si>
    <t>Načrt:</t>
  </si>
  <si>
    <t>Faza:</t>
  </si>
  <si>
    <t>PREDRAČUN</t>
  </si>
  <si>
    <t>Postavka</t>
  </si>
  <si>
    <t>Normativ</t>
  </si>
  <si>
    <t>Opis postavke</t>
  </si>
  <si>
    <t xml:space="preserve">Enota </t>
  </si>
  <si>
    <t>Količina</t>
  </si>
  <si>
    <t>Cena za enoto</t>
  </si>
  <si>
    <t>Cena skupaj</t>
  </si>
  <si>
    <t>1 PREDDELA</t>
  </si>
  <si>
    <t>PREDDELA SKUPAJ:</t>
  </si>
  <si>
    <t>1.1 Geodetska dela</t>
  </si>
  <si>
    <t>0001</t>
  </si>
  <si>
    <t>KOS</t>
  </si>
  <si>
    <t>0002</t>
  </si>
  <si>
    <t>2.1 Izkopi</t>
  </si>
  <si>
    <t>S 2 1 112</t>
  </si>
  <si>
    <t>M3</t>
  </si>
  <si>
    <t>2.2 Planum temeljnih tal</t>
  </si>
  <si>
    <t>M2</t>
  </si>
  <si>
    <t>S 2 4 112</t>
  </si>
  <si>
    <t>Vgraditev nasipa iz zrnate kamnine - 3. kategorije</t>
  </si>
  <si>
    <t>S 2 4 214</t>
  </si>
  <si>
    <t>Zasip z zrnato kamnino - 3. kategorije - strojno</t>
  </si>
  <si>
    <t>S 2 5 151</t>
  </si>
  <si>
    <t>Doplačilo za zatravitev s semenom</t>
  </si>
  <si>
    <t>ODVODNJAVANJE SKUPAJ:</t>
  </si>
  <si>
    <t>0003</t>
  </si>
  <si>
    <t>0004</t>
  </si>
  <si>
    <t>0005</t>
  </si>
  <si>
    <t>M1</t>
  </si>
  <si>
    <t>0006</t>
  </si>
  <si>
    <t>0007</t>
  </si>
  <si>
    <t>TUJE STORITVE SKUPAJ:</t>
  </si>
  <si>
    <t>S 7 9 311</t>
  </si>
  <si>
    <t>Projektantski nadzor. Vrednost postavke je že fiksno določena v PIS-u in jo ponudnik ne more/ne sme spreminjati. Obračun projektantskega nadzora se bo izvedel po dokazljivih dejanskih stroških na podlagi računa izvajalca projektantskega nadzora.</t>
  </si>
  <si>
    <t>URA</t>
  </si>
  <si>
    <t>S 7 9 514</t>
  </si>
  <si>
    <t xml:space="preserve">  CENA SKUPAJ (brez DDV)</t>
  </si>
  <si>
    <t xml:space="preserve">  CENA SKUPAJ (z DDV)</t>
  </si>
  <si>
    <t xml:space="preserve">  DDV (22%)</t>
  </si>
  <si>
    <t>S 2 1 234</t>
  </si>
  <si>
    <t>S 2 2 113</t>
  </si>
  <si>
    <t>Ureditev planuma temeljnih tal zrnate kamnine - 3. kategorije</t>
  </si>
  <si>
    <t>2.3 Ločilne, drenažne in filtrske plasti ter delovni plato</t>
  </si>
  <si>
    <t>2.5 Brežine in zelenice</t>
  </si>
  <si>
    <t>KM</t>
  </si>
  <si>
    <t>S 1 1 412</t>
  </si>
  <si>
    <t>Ponovno zakoličenje in zavarovanje zakoličbe trase ostale javne ceste med delom</t>
  </si>
  <si>
    <t>1.2 Čiščenje terena</t>
  </si>
  <si>
    <t>S 1 2 211</t>
  </si>
  <si>
    <t>Demontaža prometnega znaka na enem podstavku</t>
  </si>
  <si>
    <t>0008</t>
  </si>
  <si>
    <t>S 1 2 391</t>
  </si>
  <si>
    <t>Porušitev in odstranitev robnika iz cementnega betona</t>
  </si>
  <si>
    <t>0009</t>
  </si>
  <si>
    <t>0010</t>
  </si>
  <si>
    <t>0011</t>
  </si>
  <si>
    <t>0012</t>
  </si>
  <si>
    <t>0013</t>
  </si>
  <si>
    <t>0014</t>
  </si>
  <si>
    <t>0015</t>
  </si>
  <si>
    <t>0016</t>
  </si>
  <si>
    <t>2 ZEMELJSKA DELA</t>
  </si>
  <si>
    <t>ZEMELJSKA DELA SKUPAJ:</t>
  </si>
  <si>
    <t>Opomba:
Za nasipe in zasipe!</t>
  </si>
  <si>
    <t>Opomba:
Za humusiranje!</t>
  </si>
  <si>
    <t>S 2 1 364</t>
  </si>
  <si>
    <t>Izkop vezljive zemljine/zrnate kamnine - 3. kategorije za temelje, kanalske rove, prepuste, jaške in drenaže, širine 1,1 do 2,0 m in globine 1,1 do 2,0 m - strojno, planiranje dna ročno</t>
  </si>
  <si>
    <t>2.4 Nasipi, zasipi, klini, posteljica in glinasti naboj</t>
  </si>
  <si>
    <t>Opomba:
Zasip kanalizacijskih cevi!</t>
  </si>
  <si>
    <t>S 2 5 137</t>
  </si>
  <si>
    <t>Humuziranje zelenice brez valjanja, v debelini nad 15 cm - strojno</t>
  </si>
  <si>
    <t>3 VOZIŠČNE KONSTRUKCIJE</t>
  </si>
  <si>
    <t>VOZIŠČNE KONSTRUKCIJE SKUPAJ:</t>
  </si>
  <si>
    <t>3.1 Nosilne plasti</t>
  </si>
  <si>
    <t>S 3 1 573</t>
  </si>
  <si>
    <t>Izdelava nosilne plasti bituminizirane zmesi AC 22 base B 50/70 A4 v debelini 7 cm</t>
  </si>
  <si>
    <t>S 3 1 132</t>
  </si>
  <si>
    <t>3.2 Obrabne plasti</t>
  </si>
  <si>
    <t>S 3 2 492</t>
  </si>
  <si>
    <t>Pobrizg s kationsko bitumensko emulzijo 0,31 do 0,50 kg/m2</t>
  </si>
  <si>
    <t>S 3 2 273</t>
  </si>
  <si>
    <t>S 3 2 256</t>
  </si>
  <si>
    <t>3.4 Tlakovane obrabne plasti</t>
  </si>
  <si>
    <t>S 3 4 152</t>
  </si>
  <si>
    <t>Izdelava obrabne plasti iz malih tlakovcev iz silikatne kamnine velikosti 10 cm/10 cm/10 cm, stiki zaliti s cementno malto</t>
  </si>
  <si>
    <t>S 3 4 911</t>
  </si>
  <si>
    <t>Izdelava podložne plasti za tlakovano obrabno plast iz nevezane zmesi zrn (peska)</t>
  </si>
  <si>
    <t>3.5 Robni elementi vozišč</t>
  </si>
  <si>
    <t>S 3 5 214</t>
  </si>
  <si>
    <t>Dobava in vgraditev predfabriciranega dvignjenega robnika iz cementnega betona  s prerezom 15/25 cm</t>
  </si>
  <si>
    <t>S 3 5 235</t>
  </si>
  <si>
    <t>3.6 Bankine</t>
  </si>
  <si>
    <t>S 3 6 133</t>
  </si>
  <si>
    <t>Izdelava bankine iz drobljenca, široke 0,76 do 1,00 m</t>
  </si>
  <si>
    <t>4 ODVODNJAVANJE</t>
  </si>
  <si>
    <t>4.3 Globinsko odvodnjavanje - kanalizacija</t>
  </si>
  <si>
    <t>4.4 Jaški</t>
  </si>
  <si>
    <t>N 6 1 101</t>
  </si>
  <si>
    <t>Izvedba stikov!_x000D_
Priključevanje cevi na jaške.</t>
  </si>
  <si>
    <t>KOM</t>
  </si>
  <si>
    <t>4.5 Prepusti</t>
  </si>
  <si>
    <t>6 OPREMA CEST</t>
  </si>
  <si>
    <t>OPREMA CEST SKUPAJ:</t>
  </si>
  <si>
    <t>6.1 Pokončna oprema cest</t>
  </si>
  <si>
    <t>S 6 1 132</t>
  </si>
  <si>
    <t>Izdelava temelja iz cementnega betona C 12/15, globine 100 cm, premera 30 cm</t>
  </si>
  <si>
    <t>S 6 1 214</t>
  </si>
  <si>
    <t>Dobava in pritrditev trikotnega prometnega znaka, podlaga iz aluminijaste pločevine, razred svetlobne odbojnosti površine glede na značilnosti okolice RA3, dolžina stranice a=900 mm</t>
  </si>
  <si>
    <t>6.2 Označbe na voziščih</t>
  </si>
  <si>
    <t>S 6 2 122</t>
  </si>
  <si>
    <t>Izdelava tankoslojne vzdolžne označbe na vozišču z enokomponentno belo barvo, vključno 250 g/m2 posipa z drobci / kroglicami stekla, strojno, debelina plasti suhe snovi 250 mikrometra, širina črte 12 cm</t>
  </si>
  <si>
    <t>S 6 2 252</t>
  </si>
  <si>
    <t>Doplačilo za izdelavo prekinjenih vzdolžnih označb na vozišču, širina črte 12 cm</t>
  </si>
  <si>
    <t>S 6 2 168</t>
  </si>
  <si>
    <t>Izdelava tankoslojne prečne in ostalih označb na vozišču z enokomponentno belo barvo, vključno 250 g/m2 posipa z drobci / kroglicami stekla, strojno, debelina plasti suhe snovi 250 mikrometra, površina označbe nad 1,5 m2</t>
  </si>
  <si>
    <t>N 9 2 102</t>
  </si>
  <si>
    <t xml:space="preserve">Nanos materiala rdeče barve s koeficientom hrapavosti STR&gt;50, prevleka debeline 3-5mm v območju križišča na vozišču!deb.3 -5 mm v območju kolesarskih prehodov čez vozišče  </t>
  </si>
  <si>
    <t>6.3 Oprema za vodenje prometa</t>
  </si>
  <si>
    <t>S 6 3 522</t>
  </si>
  <si>
    <t>Dobava in vgraditev odsevnika z nosilcem iz aluminijaste pločevine in odsevno folijo 2. vrste</t>
  </si>
  <si>
    <t>6.4 Oprema za zavarovanje prometa</t>
  </si>
  <si>
    <t>S 6 4 281</t>
  </si>
  <si>
    <t>Dobava in vgraditev vkopane zaključnice, dolžine 4 m</t>
  </si>
  <si>
    <t>S 6 4 435</t>
  </si>
  <si>
    <t>Dobava in vgraditev jeklene varnostne ograje, vključno vse elemente, za nivo zadrževanja N2 in za delovno širino W5</t>
  </si>
  <si>
    <t>7 TUJE STORITVE</t>
  </si>
  <si>
    <t>7.8 Preskusi, nadzor in tehnična dokumentacija</t>
  </si>
  <si>
    <t>S 2 4 421</t>
  </si>
  <si>
    <t>Vgraditev posteljice v debelini plasti do 30 cm iz zrnate kamnine - 3. kategorije</t>
  </si>
  <si>
    <t>S 1 1 111</t>
  </si>
  <si>
    <t>Obnova in zavarovanje zakoličbe osi trase avtoceste in hitre ceste v ravninskem terenu</t>
  </si>
  <si>
    <t>Postavitev in zavarovanje prečnega profila ostale javne ceste v ravninskem terenu</t>
  </si>
  <si>
    <t>S 1 1 221</t>
  </si>
  <si>
    <t>S 1 1 611</t>
  </si>
  <si>
    <t>Posnetek višin obstoječe nivelete asfalta na objektu in pristopnih klančinah v treh točkah prečnega profila (razmik med profili 5 m)</t>
  </si>
  <si>
    <t>S 1 2 212</t>
  </si>
  <si>
    <t>Demontaža prometnega znaka na dveh podstavkih</t>
  </si>
  <si>
    <t>S 1 2 221</t>
  </si>
  <si>
    <r>
      <t>Demontaža obvestilne table s površino do 1 m</t>
    </r>
    <r>
      <rPr>
        <vertAlign val="superscript"/>
        <sz val="10"/>
        <rFont val="Arial"/>
        <family val="2"/>
        <charset val="238"/>
      </rPr>
      <t>2</t>
    </r>
  </si>
  <si>
    <t>Ograja iz žičnega pletiva, kovinski stebri, betonski točkovni temelji</t>
  </si>
  <si>
    <t>Porušitev in odstranitev ograje iz žične mreže</t>
  </si>
  <si>
    <t>S 1 2 291</t>
  </si>
  <si>
    <t>S 1 2 311</t>
  </si>
  <si>
    <t>Porušitev in odstranitev makadamskega vozišča v debelini do 20 cm</t>
  </si>
  <si>
    <t>S 1 2 323</t>
  </si>
  <si>
    <t>Obstoječa asfaltna prevleka deb.20-23 cm. Vir: Geološko poročilo</t>
  </si>
  <si>
    <t>S 1 2 372</t>
  </si>
  <si>
    <t xml:space="preserve">Rezkanje in odvoz asfaltne krovne plasti v debelini 4 do 7 cm </t>
  </si>
  <si>
    <t>S 1 2 412</t>
  </si>
  <si>
    <t>Porušitev in odstranitev prepusta iz cevi s premerom 61 do 100 cm</t>
  </si>
  <si>
    <t>S 1 2 431</t>
  </si>
  <si>
    <t>Porušitev in odstranitev jaška z notranjo stranico/premerom do 60 cm</t>
  </si>
  <si>
    <t>Peskolovi cestnih požiralnikov.</t>
  </si>
  <si>
    <t>Črpanje vode za zavarovanje gradbene jame, od 6 do 15 l/s</t>
  </si>
  <si>
    <t>S 1 3 252</t>
  </si>
  <si>
    <t>UR</t>
  </si>
  <si>
    <t>S 1 3 311</t>
  </si>
  <si>
    <t>Organizacija gradbišča – postavitev začasnih objektov</t>
  </si>
  <si>
    <t>S 1 3 312</t>
  </si>
  <si>
    <t>Organizacija gradbišča – odstranitev začasnih objektov</t>
  </si>
  <si>
    <t>S 1 3 321</t>
  </si>
  <si>
    <t>Postavitev pisarniških prostorov za naročnika</t>
  </si>
  <si>
    <t>S 1 3 322</t>
  </si>
  <si>
    <t>S 1 3 323</t>
  </si>
  <si>
    <t>Vzdrževanje pisarniških prostorov za naročnika</t>
  </si>
  <si>
    <t>Odstranitev pisarniških prostorov za naročnika</t>
  </si>
  <si>
    <t>1.3.2 Pripravljalna dela pri objektih</t>
  </si>
  <si>
    <t>1.3.3 Začasni objekt</t>
  </si>
  <si>
    <t>Površinski izkop plodne zemljine – 1. kategorije – strojno z odrivom do 50 m</t>
  </si>
  <si>
    <t>Široki izkop zrnate kamnine – 3. kategorije – strojno z nakladanjem</t>
  </si>
  <si>
    <t>Izkop vezljive zemljine/zrnate kamnine – 3. kategorije za temelje, kanalske rove, prepuste, jaške in drenaže, širine do 1,0 m in globine 1,1 do 2,0 m – ročno, planiranje dna ročno</t>
  </si>
  <si>
    <t>S 2 1 323</t>
  </si>
  <si>
    <t>S 2 1 994</t>
  </si>
  <si>
    <t xml:space="preserve">Doplačilo za ročni izkop zrnate kamnine – 3. kategorije </t>
  </si>
  <si>
    <t>Opomba:
Ocenjeno!</t>
  </si>
  <si>
    <t xml:space="preserve">Doplačilo za ročni izkop plodne zemljine – 1. kategorije </t>
  </si>
  <si>
    <t>S 2 3 312</t>
  </si>
  <si>
    <t>Dobava in vgraditev geotekstilije za ločilno plast (po načrtu), natezna trdnost do nad 12 kN/m2 do 14 kN/m2</t>
  </si>
  <si>
    <t>S 2 1 991</t>
  </si>
  <si>
    <t>S 2 4 113</t>
  </si>
  <si>
    <t>Vgraditev nasipa iz mehke kamnine – 4. kategorije</t>
  </si>
  <si>
    <t>Izdelava nevezane nosilne plasti enakomerno zrnatega drobljenca iz kamnine v debelini cca 30 cm</t>
  </si>
  <si>
    <t>Opomba:                                                                                                                                                                                                                                                                                                                                                                                                                                                                                                                                                       Nasip brežin iz kamnitega drobljenca ali prodca D32</t>
  </si>
  <si>
    <t>Vgraditev nasipa iz vezljive zemljine – 3. kategorije</t>
  </si>
  <si>
    <t>Opomba:
Izkop za jarke ob cestišču!</t>
  </si>
  <si>
    <t>Opomba:
Humus z deponije.</t>
  </si>
  <si>
    <t>Opomba:
Planum temeljnih tal in zgorjega utroja nasipa pod asfaltno prevleko.</t>
  </si>
  <si>
    <t>S 2 5 142</t>
  </si>
  <si>
    <t>Opomba:
Z dobavo humusne zemljine.</t>
  </si>
  <si>
    <t>Humuziranje zelenice z valjanjem, v debelini nad 15 cm - strojno</t>
  </si>
  <si>
    <t>S 3 4 913</t>
  </si>
  <si>
    <t>Izdelava podložne plasti za tlakovano obrabno plast iz cementnega betona</t>
  </si>
  <si>
    <t>S 3 5 232</t>
  </si>
  <si>
    <t>Dobava in vgraditev predfabriciranega pogreznjenega robnika iz cementnega betona  s prerezom 10/20 cm</t>
  </si>
  <si>
    <t>S 4 3 111</t>
  </si>
  <si>
    <t>S 4 3 271</t>
  </si>
  <si>
    <t>Obbetoniranje cevi za kanalizacijo s cementnim betonom C 8/10, po detajlu iz načrta, premera 15 cm</t>
  </si>
  <si>
    <t>Izdelava kanalizacije iz cevi iz polipropilena, vgrajenih na planumu izkopa, premera 15 cm, v globini do 1,0 m</t>
  </si>
  <si>
    <t>Izdelava prepusta krožnega prereza iz cevi iz cementnega betona s premerom 60 cm</t>
  </si>
  <si>
    <t>Dobava in vgraditev dvignjenega vtočnega robnika s prerezom 10/15 cm iz cementnega betona</t>
  </si>
  <si>
    <t>S 3 5 271</t>
  </si>
  <si>
    <t>Izdelava jaška iz cementnega betona, krožnega prereza s premerom 40 cm, globokega 1,0 do 1,5 m</t>
  </si>
  <si>
    <t>S 4 4 122</t>
  </si>
  <si>
    <t>Ojačitev jaška krožnega prereza s premerom 40 cm z obbetoniranjem s cementnim betonom C 25/30, po načrtu</t>
  </si>
  <si>
    <t>S 4 4 292</t>
  </si>
  <si>
    <t>S 4 4 981</t>
  </si>
  <si>
    <t>Izdelava obloge (obbetoniranje) prepusta krožnega prereza iz cevi s premerom 60 cm s cementnim betonom C 12/15, po načrtu</t>
  </si>
  <si>
    <t>S 4 5 114</t>
  </si>
  <si>
    <t>S 4 5 132</t>
  </si>
  <si>
    <t>Dobava in vgraditev stebrička za prometni znak iz vroče cinkane jeklene cevi s premerom 64 mm, dolge 2500 mm</t>
  </si>
  <si>
    <t>N 6 1 412</t>
  </si>
  <si>
    <t>N 6 1 728</t>
  </si>
  <si>
    <t>1.   PREDDELA</t>
  </si>
  <si>
    <t>Izkop vezljive zemljine/zrnate kamnine – 3. kategorije za temelje, kanalske rove, prepuste, jaške in drenaže, širine do 1,0 m in globine do 1,0 m – strojno, planiranje dna ročno</t>
  </si>
  <si>
    <t>Opomba:
Instalacijski jarek in točkovni temelji.</t>
  </si>
  <si>
    <t>S 2 1 314</t>
  </si>
  <si>
    <t>Opomba:
Posteljica deb.10 cm in zasip instalacijskih cevi 10 cm nad temenom cevi.</t>
  </si>
  <si>
    <t>Opomba:
Material od izkopa.</t>
  </si>
  <si>
    <t>Demontaža in odstranitev nosilne konstrukcije in spremenljive svetlobne prometne opreme</t>
  </si>
  <si>
    <t>S 1 2 273</t>
  </si>
  <si>
    <t>Izdelava vzdolžne in prečne drenaže, globoke do 1,0 m, na planumu izkopa, z gibljivimi plastičnimi cevmi premera 10 cm</t>
  </si>
  <si>
    <t>S 4 2 113</t>
  </si>
  <si>
    <r>
      <t xml:space="preserve">Opomba:
Dobava in polaganje zaščitnih pvc energetskih cevi </t>
    </r>
    <r>
      <rPr>
        <i/>
        <sz val="10"/>
        <rFont val="Symbol"/>
        <family val="1"/>
        <charset val="2"/>
      </rPr>
      <t>f</t>
    </r>
    <r>
      <rPr>
        <i/>
        <sz val="10"/>
        <rFont val="Arial"/>
        <family val="2"/>
        <charset val="238"/>
      </rPr>
      <t>110 mm (kot npr.Stigmaflex ali enakovredno). Komplet z zaščitnim pvc trakom "ENERGETSKI KABEL".</t>
    </r>
  </si>
  <si>
    <t>S 6 1 135</t>
  </si>
  <si>
    <t>Izdelava temelja iz cementnega betona C 12/15, globine 100 cm, premera 60 cm</t>
  </si>
  <si>
    <t>Izdelava kabelske kanalizacije iz cevi iz polivinilklorida, premera 110 mm (PC 110)</t>
  </si>
  <si>
    <t>Opomba:
Komplet z zaščitnim pvc trakom "ENERGETSKI KABEL".</t>
  </si>
  <si>
    <t>Izdelava kanalizacije iz cevi iz cementnega betona, vključno s podložno plastjo iz zmesi kamnitih zrn, premera 30 cm, v globini do 1,0 m</t>
  </si>
  <si>
    <t>S 4 3 324</t>
  </si>
  <si>
    <t>Opomba:
Zaščita kabelske trase pod cestiščem.</t>
  </si>
  <si>
    <t>S 7 5 311</t>
  </si>
  <si>
    <t>Investitor:</t>
  </si>
  <si>
    <t xml:space="preserve">Izdelava projekta izvedenih del </t>
  </si>
  <si>
    <t>Projekt:KROŽNO KRIŽIŠČE NA KRIŽANJU CEST R3-686/1278 TEPANJE-ŽIČE V KM 0+340 AC A1 ŠENTILJ-SRMIN, 0136 PRIKLJUČEK SLOVENSKE KONJICE PRIKLJUČEK POC TEPANJE</t>
  </si>
  <si>
    <t>15-17</t>
  </si>
  <si>
    <t>št. načrta:</t>
  </si>
  <si>
    <t>15-17-031</t>
  </si>
  <si>
    <t>NAČRT GRADBENIH KONSTRUKCIJ IN DRUGI GRADBENI NAČRTI - CESTA</t>
  </si>
  <si>
    <t>PZI</t>
  </si>
  <si>
    <t>DRSI</t>
  </si>
  <si>
    <t>7.X Kabli in položitveni materiali</t>
  </si>
  <si>
    <t>FLEX-JZ 3x1.5 mm2 (od varovalk kandelabra do svetilke na vrhu)</t>
  </si>
  <si>
    <t>Pocinkani valjanec FeZn 25x4mm</t>
  </si>
  <si>
    <t>Križna sponka za pocinkani valjanec FeZn 25x4mm</t>
  </si>
  <si>
    <t>KPL</t>
  </si>
  <si>
    <t>Odstranitev pocinkanega valjanca FeZn 25x4mm</t>
  </si>
  <si>
    <t>7.Y Dokumentacija</t>
  </si>
  <si>
    <t>Pregled in preizkus javne razsvetljave</t>
  </si>
  <si>
    <t>Meritve izolacijske upornosti, meritve opornosti zanke močnostnih tokokrogov</t>
  </si>
  <si>
    <t>Meritve ponikalne upornosti ozemljila</t>
  </si>
  <si>
    <t>Nadzor upravljalca javne razsvetljave pri izvedbi del</t>
  </si>
  <si>
    <t>Obnova in zavarovanje zakoličbe osi trase javne razsvetljave</t>
  </si>
  <si>
    <t>Postavitev in zavarovanje vzdolžnega profila JR v ravninskem terenu</t>
  </si>
  <si>
    <t>Postavitev in zavarovanje vzdolžnega profila TK v ravninskem terenu</t>
  </si>
  <si>
    <t>Obnova in zavarovanje zakoličbe osi trase TK vodov</t>
  </si>
  <si>
    <t>Opomba:
Posteljica deb.10 cm in zasip instalacijskih cevi 30 cm nad temenom cevi.</t>
  </si>
  <si>
    <t>7.Q Dokumentacija</t>
  </si>
  <si>
    <t>7.W TK JAŠKI</t>
  </si>
  <si>
    <t>Nadzor upravljalca TK vodov pri izvedbi del</t>
  </si>
  <si>
    <t>15-17-041</t>
  </si>
  <si>
    <t>15-17-6</t>
  </si>
  <si>
    <t>N 6 1 134</t>
  </si>
  <si>
    <t>Dobava in vgraditev korenskega nastavka za postavitev prometnega znaka</t>
  </si>
  <si>
    <t>S 6 1 217</t>
  </si>
  <si>
    <t>Dobava in vgraditev stebrička za prometni znak iz vroče cinkane jeklene cevi s premerom 64 mm, dolge 3500 mm</t>
  </si>
  <si>
    <t>N 6 1 750</t>
  </si>
  <si>
    <t>Dobava in pritrditev stebrička za prometni znak 3313-4,  premera 100 mm, oblepljenega s folijo rdeče - bele barve v višini 400 mm, razred svetlobne odbojnosti površine glede na značilnosti okolice RA3. Postavka ne vsebuje temelja.</t>
  </si>
  <si>
    <t>N 6 1 715</t>
  </si>
  <si>
    <t>Dobava in pritrditev  prometnega znaka, podlaga iz aluminijaste pločevine, razred svetlobne odbojnosti površine glede na značilnosti okolice RA1, velikosti od 0,11 do 0,2 m2</t>
  </si>
  <si>
    <t>N 6 1 720</t>
  </si>
  <si>
    <t>Dobava in pritrditev  prometnega znaka, podlaga iz aluminijaste pločevine, razred svetlobne odbojnosti površine glede na značilnosti okolice RA3, velikosti od 0,21 do 0,4 m2</t>
  </si>
  <si>
    <t>Dobava in pritrditev  prometnega znaka, podlaga iz aluminijaste pločevine, razred svetlobne odbojnosti površine glede na značilnosti okolice RA2, velikosti  nad 4,00 m2.</t>
  </si>
  <si>
    <t>Izdelava tankoslojne prečne in ostalih označb na vozišču z enokomponentno rumeno barvo, vključno 250 g/m2 posipa z drobci / kroglicami stekla, strojno, debelina plasti suhe snovi 250 mikrometra, površina označbe nad 1,5 m2</t>
  </si>
  <si>
    <t>Dobava in postavitev plastičnega smernika s polnim prerezom, dolžina 1200 mm, z odsevnikom iz umetne snovi</t>
  </si>
  <si>
    <t>S 6 3 122</t>
  </si>
  <si>
    <t>Dobava in vgraditev naletne zložljive zaključnice za razred P2, skladno z EN-1317-4, dolžine 7m</t>
  </si>
  <si>
    <t>S 6 4 742</t>
  </si>
  <si>
    <t>Dobava in vgradnja taktilnih označb za invalide in slabovidne na mestih prehodov za pešce</t>
  </si>
  <si>
    <t>S 6 2 224</t>
  </si>
  <si>
    <t>N 6 2 741</t>
  </si>
  <si>
    <t>Opomba:
zmrzlinsko odporna posteljica iz kamnitega drobljenca ali prodca D125 v deb.cca 45 cm (vključuje tudi posteljico pod pločnikom)</t>
  </si>
  <si>
    <t>S 1 2 131</t>
  </si>
  <si>
    <t>Odstranitev grmovja in dreves z debli premera do 10 cm ter vej na redko porasli površini - ročno</t>
  </si>
  <si>
    <r>
      <t>Demontaža obvestilne table s površino nad 3 m</t>
    </r>
    <r>
      <rPr>
        <vertAlign val="superscript"/>
        <sz val="10"/>
        <rFont val="Arial"/>
        <family val="2"/>
        <charset val="238"/>
      </rPr>
      <t>2</t>
    </r>
  </si>
  <si>
    <t>S 1 2 223</t>
  </si>
  <si>
    <t>Porušitev in odstranitev asfaltne plasti v debelini do 5 cm</t>
  </si>
  <si>
    <t>S 1 2 321</t>
  </si>
  <si>
    <t>Pločniki</t>
  </si>
  <si>
    <t>Rezanje asfaltne plasti s talno diamantno žago, debele 6 do 10 cm</t>
  </si>
  <si>
    <t>S 1 2 383</t>
  </si>
  <si>
    <t>Porušitev in odstranitev montažne zgradbe – lope</t>
  </si>
  <si>
    <t>S 1 2 461</t>
  </si>
  <si>
    <t>Demontaža objekta avtobusnega postajališča (tlorisna velikost objekta 2,00 x 6,00 m1) ter ponovna montaža komplet s temelji.</t>
  </si>
  <si>
    <t>S 1 2 498</t>
  </si>
  <si>
    <t>Porušitev in odstranitev betonskih kanalet v odprtem obcestnem jarku.</t>
  </si>
  <si>
    <r>
      <t>Določitev in preverjanje položajev, višin in smeri pri gradnji objekta s površino nad 500 m</t>
    </r>
    <r>
      <rPr>
        <vertAlign val="superscript"/>
        <sz val="10"/>
        <rFont val="Arial"/>
        <family val="2"/>
        <charset val="238"/>
      </rPr>
      <t>2</t>
    </r>
  </si>
  <si>
    <t>Križišče premera 44 m1.</t>
  </si>
  <si>
    <t xml:space="preserve">Debelina izkopa cca od 25 do 80 cm. </t>
  </si>
  <si>
    <t>S 1 2 231</t>
  </si>
  <si>
    <t>Demontaža jeklene varnostne ograje</t>
  </si>
  <si>
    <t>Opomba:
Nasip zelenice rondoja v viišini od 20 do 90 cm.</t>
  </si>
  <si>
    <t>S 2 4 111</t>
  </si>
  <si>
    <t>Porušitev in odstranitev asfaltne plasti v debelini 6 do 10 cm</t>
  </si>
  <si>
    <t>S 1 2 322</t>
  </si>
  <si>
    <t>Cesta v Žiče. Od profila Ž_P2 do Ž_P12.</t>
  </si>
  <si>
    <t>S 3 1 342</t>
  </si>
  <si>
    <t>Izdelava zgornje nosilne plasti bituminiziranega drobljenca zrnavosti 0/22 mm v debelini 6 cm. AC 22 base B 50/70 A2.</t>
  </si>
  <si>
    <t>Izdelava zgornje nosilne plasti bituminiziranega drobljenca zrnavosti 0/22 ali 0/32 mm v debelini 7 cm. AC 22 bin PmB 45/80-65 A2.</t>
  </si>
  <si>
    <t>Cesta v Žiče od profila Ž_P5 do Ž_P12</t>
  </si>
  <si>
    <t>S 3 1 343</t>
  </si>
  <si>
    <t>Opomba:
Cestni priključki.</t>
  </si>
  <si>
    <t>Opomba:
Pločnik.</t>
  </si>
  <si>
    <t>Izdelava obrabne in zaporne plasti bituminizirane zmesi AC 11 surf PmB 45/80-65 A2 v debelini 4 cm</t>
  </si>
  <si>
    <t>Izdelava obrabne in zaporne plasti bituminizirane zmesi AC11 surf B 70/100 A5, v debelini 5 cm</t>
  </si>
  <si>
    <t>Opomba:
Beton deb.cca 24 cm, mikroarmiran, vlakna min.60 kg/m3.</t>
  </si>
  <si>
    <r>
      <t>Opomba:
Polaganje v loku, komplet z armiranjem betonskega temelja (arm.palice min.</t>
    </r>
    <r>
      <rPr>
        <i/>
        <sz val="10"/>
        <rFont val="Symbol"/>
        <family val="1"/>
        <charset val="2"/>
      </rPr>
      <t>f</t>
    </r>
    <r>
      <rPr>
        <i/>
        <sz val="10"/>
        <rFont val="Arial"/>
        <family val="2"/>
        <charset val="238"/>
      </rPr>
      <t xml:space="preserve"> 12 mm-2kom/1).</t>
    </r>
  </si>
  <si>
    <t>Dobava in vgraditev predfabriciranega pogreznjenega robnika iz cementnega betona  s prerezom 35/50 cm</t>
  </si>
  <si>
    <t>Rondo robnik 35 x 50-48,5, višina 17-20 cm na obodu rondoja.</t>
  </si>
  <si>
    <t>Opomba:
Robnik dim.8/25 cm. Polaganje ravno.</t>
  </si>
  <si>
    <t>Opomba:
Robnik dim.8/25 cm. Polaganje v loku.</t>
  </si>
  <si>
    <t>Opomba:
Tlakovanje otokov in roba cestišča z granitnimi kockami dim.20/20/20 cm. Polaganje v loku.</t>
  </si>
  <si>
    <t>Opomba:
Tlakovanje tlakovanje mulde na robu rondoja z granitnimi kockami dim.10/10/10 cm. Polaganje v loku.</t>
  </si>
  <si>
    <t>S 3 4 272</t>
  </si>
  <si>
    <t>Znaki: 3314-4</t>
  </si>
  <si>
    <t>Znaki: 4806, , 4224-1, 4103, km tablica</t>
  </si>
  <si>
    <t>Karakteristike talnih označb morajo biti skladne s SIST 1186.</t>
  </si>
  <si>
    <t xml:space="preserve">Oznaka 5111, 5123.
</t>
  </si>
  <si>
    <t>Izdelava tankoslojne prečne in ostalih označb na vozišču z enokomponentno belo barvo, vključno 250 g/m2 posipa z drobci / kroglicami stekla, strojno, debelina plasti suhe snovi 250 m, površina označbe nad 1,5 m2</t>
  </si>
  <si>
    <t xml:space="preserve">Oznaka 5333
</t>
  </si>
  <si>
    <t>S 6 2 181</t>
  </si>
  <si>
    <r>
      <t>Izdelava tankoslojne prečne in ostalih označb na vozišču z enokomponentno belo barvo, vključno 250 g/m</t>
    </r>
    <r>
      <rPr>
        <vertAlign val="superscript"/>
        <sz val="10"/>
        <rFont val="Arial"/>
        <family val="2"/>
        <charset val="238"/>
      </rPr>
      <t>2</t>
    </r>
    <r>
      <rPr>
        <sz val="10"/>
        <rFont val="Arial"/>
        <family val="2"/>
        <charset val="238"/>
      </rPr>
      <t xml:space="preserve"> posipa z drobci / kroglicami stekla, strojno, debelina plasti suhe snovi 400 </t>
    </r>
    <r>
      <rPr>
        <sz val="10"/>
        <rFont val="Symbol"/>
        <family val="1"/>
        <charset val="2"/>
      </rPr>
      <t>m</t>
    </r>
    <r>
      <rPr>
        <sz val="10"/>
        <rFont val="Arial"/>
        <family val="2"/>
        <charset val="238"/>
      </rPr>
      <t>m, širina črte 10 do 15 cm</t>
    </r>
  </si>
  <si>
    <t>Oznaka 5314-2.</t>
  </si>
  <si>
    <t>S 6 2 128</t>
  </si>
  <si>
    <r>
      <t>Izdelava tankoslojne vzdolžne označbe na vozišču z enokomponentno belo barvo, vključno 250 g/m</t>
    </r>
    <r>
      <rPr>
        <vertAlign val="superscript"/>
        <sz val="10"/>
        <rFont val="Arial"/>
        <family val="2"/>
        <charset val="238"/>
      </rPr>
      <t>2</t>
    </r>
    <r>
      <rPr>
        <sz val="10"/>
        <rFont val="Arial"/>
        <family val="2"/>
        <charset val="238"/>
      </rPr>
      <t xml:space="preserve"> posipa z drobci / kroglicami stekla, strojno, debelina plasti suhe snovi 250 </t>
    </r>
    <r>
      <rPr>
        <sz val="10"/>
        <rFont val="Symbol"/>
        <family val="1"/>
        <charset val="2"/>
      </rPr>
      <t>m</t>
    </r>
    <r>
      <rPr>
        <sz val="10"/>
        <rFont val="Arial"/>
        <family val="2"/>
        <charset val="238"/>
      </rPr>
      <t>m, širina črte 40 cm</t>
    </r>
  </si>
  <si>
    <t xml:space="preserve">Oznaka 5212.
</t>
  </si>
  <si>
    <t>_x000D_Robna črta na prehodih za kolesarje v širini 20 cm in podlaga za oznake 5461, 5462 in 5609.</t>
  </si>
  <si>
    <t xml:space="preserve">4.1 Površinsko odvodnjavanje </t>
  </si>
  <si>
    <t>Utrditev jarka s kanaletami na stik iz cementnega betona, dolžine 100 cm in notranje širine dna kanalete 40 cm, na podložni plasti iz zmesi zrn drobljenca, debeli 20 cm</t>
  </si>
  <si>
    <t>S 4 1 236</t>
  </si>
  <si>
    <t>SKUPNA REKAPITULACIJA</t>
  </si>
  <si>
    <t>Talne oznake 5231-prehod za peščce</t>
  </si>
  <si>
    <t>N 6 1 245</t>
  </si>
  <si>
    <t>Opomba:
znaka 3410-1 dimenzij: 390x345 cm in 3,35x275 cm</t>
  </si>
  <si>
    <t>Dobava in vgraditev stebrička za prometni znak iz jeklenih cevi s premerom / stranico ……… mm, stebrički dolžine do 2500 mm, kom 6. Po detajlu D1 in D2.</t>
  </si>
  <si>
    <t>S 6 1 219</t>
  </si>
  <si>
    <t>Dobava in vgraditev stebrička za prometni znak iz vroče cinkane jeklene cevi s premerom 64 mm, dolge 4500 mm</t>
  </si>
  <si>
    <t>S 6 1 220</t>
  </si>
  <si>
    <t>Dobava in vgraditev stebrička za prometni znak iz vroče cinkane jeklene cevi s premerom 64 mm, dolge 5000 mm</t>
  </si>
  <si>
    <t>N 6 1 612</t>
  </si>
  <si>
    <t>Dobava in pritrditev okroglega prometnega znaka, podloga iz vroče cinkane jeklene pločevine, razred svetlobne odbojnosti površine glede na značilnosti okolice RA2, premera 600 mm</t>
  </si>
  <si>
    <t>Znaki: 2232-7, 2232-5, 2222-1, 2313, 2301-1</t>
  </si>
  <si>
    <t>Znaki: 2313, 2310</t>
  </si>
  <si>
    <t>Dobava in pritrditev okroglega prometnega znaka, podloga iz vroče cinkane jeklene pločevine, razred svetlobne odbojnosti površine glede na značilnosti okolice RA1, premera 600 mm</t>
  </si>
  <si>
    <t>Znaki: 2433, 2432, 2432-1, 3403</t>
  </si>
  <si>
    <t>7.7 Cestna razsvetljava</t>
  </si>
  <si>
    <t>7.7.1 Nova razsvetljava</t>
  </si>
  <si>
    <t>S 1 2 112</t>
  </si>
  <si>
    <t>Odstranitev grmovja na redko porasli površini (do 50 % pokritega tlorisa) - strojno</t>
  </si>
  <si>
    <t>Porušitev in odstranitev asfaltne plasti v debelini nad 10 cm</t>
  </si>
  <si>
    <t>N 6 1 321</t>
  </si>
  <si>
    <t>Dobava in vgraditev T portala iz jekla, zaščitenega z vročim cinkanjem, za težke pogoje, po načrtu: delavniški načrt št.D-1 in D-2., razpetina konzole do 6000 mm, vključno s temeljem!</t>
  </si>
  <si>
    <t>Znaki 2101, 2314, 3313-4, 2313</t>
  </si>
  <si>
    <t>S 6 2 144</t>
  </si>
  <si>
    <t>Izdelava tankoslojne vzdolžne označbe na vozišču z enokomponentno belo barvo, vključno 250 g/m2 posipa z drobci / kroglicami stekla, strojno, debelina plasti suhe snovi 250 mikrometra, širina črte 20 cm</t>
  </si>
  <si>
    <t>Oznaka 5112.</t>
  </si>
  <si>
    <t xml:space="preserve">Oznake (piktogrami na pločniku) 5461, 5466, 5604, 5609, 5610, 5231, 5232, 5212, 5314, 5413, 5422.
</t>
  </si>
  <si>
    <t>Opomba:
Zajema projektantski nadzor za del DRSI in DARS!</t>
  </si>
  <si>
    <t>Opomba: 268m2 za cesto B.</t>
  </si>
  <si>
    <r>
      <t>Opomba:
Polaganje ravno, komplet z armiranjem betonskega temelja (arm.palice min.</t>
    </r>
    <r>
      <rPr>
        <i/>
        <sz val="10"/>
        <color rgb="FFFF0000"/>
        <rFont val="Symbol"/>
        <family val="1"/>
        <charset val="2"/>
      </rPr>
      <t>f</t>
    </r>
    <r>
      <rPr>
        <i/>
        <sz val="10"/>
        <color rgb="FFFF0000"/>
        <rFont val="Arial"/>
        <family val="2"/>
        <charset val="238"/>
      </rPr>
      <t xml:space="preserve"> 12 mm-2kom/1).</t>
    </r>
  </si>
  <si>
    <t>S 4 5 231</t>
  </si>
  <si>
    <t>Izdelava poševne vtočne ali iztočne glave prepusta krožnega prereza iz cementnega betona s premerom 60 cm</t>
  </si>
  <si>
    <t xml:space="preserve"> </t>
  </si>
  <si>
    <t xml:space="preserve">REKAPITULACIJA  STROŠKOV </t>
  </si>
  <si>
    <t>REKAPITULACIJA</t>
  </si>
  <si>
    <t>Izdelava elaborata zapore</t>
  </si>
  <si>
    <t xml:space="preserve">Zavarovanje gradbišča v času gradnje z ureditvijo prometa s semaforji (komplet z vso potrebno prometno signalizacijo, za celotno gradbišče, obračun po dejanskih stroških)
Izdelava elaborata zapore
</t>
  </si>
  <si>
    <t xml:space="preserve">    SKUPAJ</t>
  </si>
  <si>
    <t xml:space="preserve">    SKUPAJ (brez DDV)</t>
  </si>
  <si>
    <t xml:space="preserve">      DDV (22%)</t>
  </si>
  <si>
    <t xml:space="preserve">    SKUPAJ (z DDV)</t>
  </si>
  <si>
    <t>REKAPITULACIJA PROJEKTA 15-17</t>
  </si>
  <si>
    <t>1.0  CESTA (reg. cesta in krožno križišče)</t>
  </si>
  <si>
    <t>&gt;</t>
  </si>
  <si>
    <t>Opomba: Postavka vsebuje:čepaste taktilne - 4,6m2, rebraste taktilne - 1,05m2, bitumenski trak - 27,5m, pesek - 6m2, planum - 6m2, vodilne linije - 11,5m</t>
  </si>
  <si>
    <t>Opomba:_x000D_
Karakteristike talnih označb morajo biti skladne s Pravilnikom o prometni signalizaciji in prometni opremi na cestah Ur.l. 99/2015!</t>
  </si>
  <si>
    <t>Opomba: velja za: 5232, 5231, 5314-2, 5604, 5212, 5211, piktogrami na pločniku
Karakteristike talnih označb morajo biti skladne s Pravilnikom o prometni signalizaciji in prometni opremi na cestah Ur.l. 99/2015!</t>
  </si>
  <si>
    <t>Opomba: črte na pločnikih
Karakteristike talnih označb morajo biti skladne s Pravilnikom o prometni signalizaciji in prometni opremi na cestah Ur.l. 99/2015!</t>
  </si>
  <si>
    <t>Izdelava tankoslojne vzdolžne označbe na vozišču z enokomponentno belo barvo, vključno 250 g/m2 posipa z drobci / kroglicami stekla, strojno, debelina plasti suhe snovi 250 mikrometra, širina črte 10 cm</t>
  </si>
  <si>
    <t>S 6 2 121</t>
  </si>
  <si>
    <t>Opomba: Oznaka 5111, 5122 in 5123.
Opomba:
Karakteristike talnih označb morajo biti skladne s Pravilnikom o prometni signalizaciji in prometni opremi na cestah Ur.l. 99/2015!</t>
  </si>
  <si>
    <t>Znaki: 3403-3</t>
  </si>
  <si>
    <t>Dobava in pritrditev  prometnega znaka, podlaga iz aluminijaste pločevine, razred svetlobne odbojnosti površine glede na značilnosti okolice RA2, velikosti od 0,41 do 0,70 m2</t>
  </si>
  <si>
    <t>N 6 1 615</t>
  </si>
  <si>
    <t>Znaki: 2310</t>
  </si>
  <si>
    <t>Znaki: 2313, 2232-5</t>
  </si>
  <si>
    <t>Znaki: 2304, 2303</t>
  </si>
  <si>
    <t>Dobava in pritrditev okroglega prometnega znaka, podloga iz aluminjaste pločevine, razred svetlobne odbojnosti površine glede na značilnosti okolice RA3, premera 600 mm</t>
  </si>
  <si>
    <t>N 6 1 644</t>
  </si>
  <si>
    <t>Znaki 2101.</t>
  </si>
  <si>
    <t>Dobava in vgraditev stebrička za prometni znak iz vroče cinkane jeklene cevi s premerom 64 mm, dolge 4000 mm</t>
  </si>
  <si>
    <t>S 6 1 218</t>
  </si>
  <si>
    <t>Dobava in vgraditev stebrička za prometni znak iz vroče cinkane jeklene cevi s premerom 64 mm, dolge 3000 mm</t>
  </si>
  <si>
    <t>S 6 1 216</t>
  </si>
  <si>
    <t>Izdelava poševne vtočne ali iztočne glave prepusta krožnega prereza iz cementnega betona s premerom 80 cm</t>
  </si>
  <si>
    <t>S 4 5 214</t>
  </si>
  <si>
    <t>Izdelava obloge (obbetoniranje) prepusta krožnega prereza iz cevi s premerom 80 cm s cementnim betonom C 12/15, po načrtu</t>
  </si>
  <si>
    <t>S 4 5 133</t>
  </si>
  <si>
    <t>Izdelava prepusta krožnega prereza iz cevi iz cementnega betona s premerom 80 cm</t>
  </si>
  <si>
    <t>S 4 5 115</t>
  </si>
  <si>
    <t>Dobava in vgraditev predfabriciranega pogreznjenega robnika iz cementnega betona  s prerezom 15/25 cm</t>
  </si>
  <si>
    <t>Opomba:
Robnik dim.8/25 cm.</t>
  </si>
  <si>
    <t>Izdelava obrabne plasti iz tlakovcev iz cementnega betona  velikosti .. cm /.. cm /.. cm, stiki zapolnjeni s cem.malto</t>
  </si>
  <si>
    <t>S 3 4 312</t>
  </si>
  <si>
    <t>Opomba:
Tlakovanje otoka z granitnimi kockami..</t>
  </si>
  <si>
    <t>Izdelava obrabne in zaporne plasti bituminizirane zmesi AC 8 surf B 70/100 A5, v debelini 5 cm</t>
  </si>
  <si>
    <t>Izdelava obrabne in zaporne plasti bituminizirane zmesi AC 11 surf B 50/70 A3 v debelini 4 cm</t>
  </si>
  <si>
    <t>Opomba:
Cestni priključki do hiš in bivša makadamska cesta!</t>
  </si>
  <si>
    <t>Opomba:
Krožno križišče!</t>
  </si>
  <si>
    <t>Izdelava spodnje nosilne (stabilizirane) plasti bituminizirane zmesi AC 32 base, stab B 70/100 A3 v debelini 10 cm</t>
  </si>
  <si>
    <t>S 3 1 356</t>
  </si>
  <si>
    <t>Opomba:
zmrzlinsko odporna posteljica iz kamnitega drobljenca ali prodca D125 v deb.cca 45 cm</t>
  </si>
  <si>
    <t xml:space="preserve">Debelina izkopa cca 30 in 80 cm. </t>
  </si>
  <si>
    <t>Rezanje asfaltne plasti s talno diamantno žago, debele nad 20 cm</t>
  </si>
  <si>
    <t>S 1 2 385</t>
  </si>
  <si>
    <t>Pločnik, deb.asfalta cca 4 cm.</t>
  </si>
  <si>
    <r>
      <t>Demontaža obvestilne table s površino 1,1 do 3 m</t>
    </r>
    <r>
      <rPr>
        <vertAlign val="superscript"/>
        <sz val="10"/>
        <rFont val="Arial"/>
        <family val="2"/>
        <charset val="238"/>
      </rPr>
      <t>2</t>
    </r>
  </si>
  <si>
    <t>S 1 2 222</t>
  </si>
  <si>
    <t>OBČINA SLOVENSKE KONJICE</t>
  </si>
  <si>
    <t>2.0  CESTA (občinska)</t>
  </si>
  <si>
    <t>3.0  CESTNA RAZSVETLJAVA</t>
  </si>
  <si>
    <t>4.0  VODOVOD</t>
  </si>
  <si>
    <t>5.0  TK VODI</t>
  </si>
  <si>
    <t>Dobava in vgraditev pokrova iz duktilne litine in ojačenega cementnega betona, z nosilnostjo 25 kN, krožnega prereza s premerom 500 mm</t>
  </si>
  <si>
    <t>Projektantski nadzor</t>
  </si>
  <si>
    <t>Betonski jašel. Okrogla betonska cev z notranjim premerom 80cm in globine 100cm. Z betonsko ploščo na vrhu in litoželeznim okroglim pokrovom premera 60cm. Obtežbe za nepovozne površine 250kN.</t>
  </si>
  <si>
    <t>Opomba:
Komplet z zaščitnim pvc trakom"ENERGETSKI KABEL".</t>
  </si>
  <si>
    <t>Dobava in obbetoniranje vodovodnih cevi z betonom C20/25.</t>
  </si>
  <si>
    <t>Dobava in montaža jeklene zaščitne cevi DN 300</t>
  </si>
  <si>
    <t>Opomba:
Komplet z zaščitnim pvc trakom "VODOVOD".</t>
  </si>
  <si>
    <t>VODOVOD SKUPAJ:</t>
  </si>
  <si>
    <t>3 VODOVOD</t>
  </si>
  <si>
    <t>Opomba:
Instalacijski jarek.</t>
  </si>
  <si>
    <t>Postavitev in zavarovanje vzdolžnega profila vodovoda v ravninskem terenu</t>
  </si>
  <si>
    <t>M</t>
  </si>
  <si>
    <t>Zakoličba in zavarovanje zakoličbe osi trase vodovoda v ravninskem terenu</t>
  </si>
  <si>
    <t>1.  VODOVOD</t>
  </si>
  <si>
    <t>N 2 2 101</t>
  </si>
  <si>
    <t>Planum temeljnih tal</t>
  </si>
  <si>
    <t>Opomba: velja za taktilne oznake</t>
  </si>
  <si>
    <t>Opomba:
Velja za taktilne označbe!</t>
  </si>
  <si>
    <t>N 3 4 104</t>
  </si>
  <si>
    <t>Dobava in vgradnja betonske opozorilne (čepaste) taktilne plošče dim 30/30/8, bele, z nanosom protiprašne emulzije; stiki zaliti s trajnoelastično zmesjo. (OPOMBA: plošče morajo biti skladne s standardom SIST 1186:2016;)</t>
  </si>
  <si>
    <t>Opomba:
Velja za taktilne oznake!</t>
  </si>
  <si>
    <t>N 3 4 105</t>
  </si>
  <si>
    <t>Dobava in vgradnja betonske vodilne (rebraste) taktilne plošče dim 30/30/8, bele, z nanosom protiprašne emulzije; stiki zaliti s trajnoelastično zmesjo. (OPOMBA: plošče morajo biti skladne s standardom SIST ISO 1186:2016;)</t>
  </si>
  <si>
    <t>N 3 4 103</t>
  </si>
  <si>
    <t>Vgradnja bitumenskega traku na stiku med tlakovci in okoliškim asfaltom</t>
  </si>
  <si>
    <t>ur</t>
  </si>
  <si>
    <t>iz kamnoloma.</t>
  </si>
  <si>
    <t>Dobava in polaganje vodovodnih cevi Duktil DN 80 komplet s priprobnicami na obeh straneh ceste  z razrezom, izvedbo navezave, dezinfekcija in izpiranje vodovoda, tlačni preizkus (zamenjava obstoječega vodovoda med profilom K_P5 in K_P6)</t>
  </si>
  <si>
    <t>NAČRT GRADBENIH KONSTRUKCIJ IN DRUGI GRADBENI NAČRTI - VODOVOD</t>
  </si>
  <si>
    <t>NAČRT GRADBENIH KONSTRUKCIJ IN DRUGI GRADBENI NAČRTI - OBČINSKA CESTA</t>
  </si>
  <si>
    <t>NAČRT GRADBENIH KONSTRUKCIJ IN DRUGI GRADBENI NAČRTI - CESTNA RAZSVETLJAVA</t>
  </si>
  <si>
    <t>NAČRT GRADBENIH KONSTRUKCIJ IN DRUGI GRADBENI NAČRTI - TK VODI</t>
  </si>
  <si>
    <r>
      <t xml:space="preserve">     Nepredvidena in dodatna dela 10%</t>
    </r>
    <r>
      <rPr>
        <sz val="10"/>
        <rFont val="Arial CE"/>
        <charset val="238"/>
      </rPr>
      <t xml:space="preserve"> (postavk 1-5)</t>
    </r>
  </si>
  <si>
    <t>S 7 9 515</t>
  </si>
  <si>
    <t>Izdelava načrta gospodarjenja z gradbenimi odpadki.</t>
  </si>
  <si>
    <t>6.0  ZAPORA V ČASU GRADNJE</t>
  </si>
  <si>
    <t>S 7 9 516</t>
  </si>
  <si>
    <t>Izdelava varnostnega načrta.</t>
  </si>
  <si>
    <t>S 7 9 517</t>
  </si>
  <si>
    <t>Izdelava elaborata preprečevanja in zmanjševanja emisij delcev.</t>
  </si>
  <si>
    <t>S 7 9 518</t>
  </si>
  <si>
    <t>Izdelava poročila o pregledu stavb ob rekonstrukciji ceste s strani pooblaščene inštitucije.
Poročilo vključuje predhodni ogled stanja objektov v bližini gradnje, »monitoring« med gradnjo z vso foto in ostalo dokumentacijo ter končno poročilo.</t>
  </si>
  <si>
    <t>S 44 172</t>
  </si>
  <si>
    <t>Izdelava jaška iz cementnega betona, krožnega prereza s premerom 100 cm, globokega 1,0 do 1,5 m</t>
  </si>
  <si>
    <t>OPOMBA
Vse postavke vključujejo ves potreben material, opremo in delo za izvedbo posamezne postavke (dobava, transport in vgradnja).
Pri vseh postavkah rušitvenih del in izkopov upoštevati vse prevoze in transporte ruševin na deponijo vključno z vsemi stroški in taksami.
Cene na enoto (brez DDV) in vrednosti postavk (količina x cena na enoto) se navede v EUR na dve decimalni mesti natančno.</t>
  </si>
  <si>
    <t>Izdelava obrabne plasti iz velikih tlakovcev iz silikatne kamnine velikosti 20 cm /20 cm /20 cm, stiki zaliti z Alteks maso.</t>
  </si>
  <si>
    <t>Izdelava obrabne plasti iz malih tlakovcev iz silikatne kamnine velikosti 10 cm/10 cm/10 cm, stiki zaliti z Alteks maso.</t>
  </si>
  <si>
    <t>Izdelava projektne dokumentacije v 3 izvodih (za vse načrte): PID - projekt izvedenih del.</t>
  </si>
  <si>
    <t>Opomba:
Zajema del DRSI in DARS!</t>
  </si>
  <si>
    <t>Izdelava poročila o izvedenih delih (predaja izpolnjenih BCP obrazcev) v 2 izvodih</t>
  </si>
  <si>
    <t>Izdelava navodil za obratovanje in vzdrževanje objekta v 3 izvodih (za vse načrte).</t>
  </si>
  <si>
    <t>Izdelava geodetskega načrta izvedenega stanja v 3 izvodih z vpisom v GJI.</t>
  </si>
  <si>
    <t>Izdelava DRSI tabele izvedenih kazalnikov</t>
  </si>
  <si>
    <r>
      <t xml:space="preserve">Opomba:
Komplet z dobavo in vgradnjo pvc cevi (Stigmaflex) 2x </t>
    </r>
    <r>
      <rPr>
        <i/>
        <sz val="10"/>
        <rFont val="Symbol"/>
        <family val="1"/>
        <charset val="2"/>
      </rPr>
      <t>f</t>
    </r>
    <r>
      <rPr>
        <i/>
        <sz val="10"/>
        <rFont val="Arial"/>
        <family val="2"/>
        <charset val="238"/>
      </rPr>
      <t xml:space="preserve">110 mm. </t>
    </r>
  </si>
  <si>
    <t>Svetilke  Grah Lighting Aerolite LSL 69W  3000K v redukcijo na 50% na stebrih višine 10m. Svetilka za montažo na kandelaber.  Mehanske zaščite IP66. S pripadajočo montažno konzolo za kandelaber.</t>
  </si>
  <si>
    <t>Svetilke  Grah Lighting Aerolite LSL 74W  3000K v redukcijo na 50% na stebrih višine 5m. Svetilka za montažo na kandelaber.  Mehanske zaščite IP66. S pripadajočo montažno konzolo za kandelaber.</t>
  </si>
  <si>
    <t>Kandelaber višine 11m (1m je v zemlji, 10 m nad tlemi je montaža svetilke). Z vgrajenimi varovalkami in vrstnimi sponkami MVL435 za priklop kablov. Kandelaber je brez montažne plošče saj se direktno vzida v betonsko cev premera 600mm in globine 1000mm.</t>
  </si>
  <si>
    <t>Kandelaber višine 6m (1m je v zemlji, 5 m nad tlemi je montaža svetilke). Z vgrajenimi varovalkami in vrstnimi sponkami MVL435 za priklop kablov. Kandelaber je brez montažne plošče saj se direktno vzida v betonsko cev premera 600mm in globine 1000mm.</t>
  </si>
  <si>
    <t>Dobava in montaža kabla NAYY-J 5x16+2.5 mm2</t>
  </si>
  <si>
    <t xml:space="preserve">Odklop priključnih kablov tipa NAYY-J 5x16+2.5mm2 iz sponk v kandelabru </t>
  </si>
  <si>
    <t xml:space="preserve">Odstranitev kablov tipa NAYY-J 5x16+2.5mm2 kot medveza med kandelabri </t>
  </si>
  <si>
    <t>Izvedba svetlobnotehničnih meritev osvetljenosti prehoda za pešče, cestišča in rondoja</t>
  </si>
  <si>
    <t>Opomba:
Odstranitev kandelabra javne razsvetljave z lučjo in temelja ter odvoz na deponijo.</t>
  </si>
  <si>
    <t>S 7 5 221</t>
  </si>
  <si>
    <t>Postavitev stebra javne razsvetljave (kandelaber vsadni) višine 11m, 1m vbetoniran v betonsko cev premera 300mm</t>
  </si>
  <si>
    <t xml:space="preserve">Ureditev krožnega križišča na križanju cest R3-686/1278 Tepanje – Žiče, AC-A1 Šentilj – Sermin, 0136 priključek Slovenske Konjice, priključek POC Tepanje
</t>
  </si>
  <si>
    <t>S 7 9 600</t>
  </si>
  <si>
    <t>S 7 9 601</t>
  </si>
  <si>
    <t>Izdelava dvostranskega vezanega opaža za raven zid, visok do 2 m (temelj ograje).</t>
  </si>
  <si>
    <t>S 7 9 602</t>
  </si>
  <si>
    <t>Dobava in vgrajevanje podložnega betona C12/15 X0, Dmax=16mm v deb. 10 cm (temelj ograje).</t>
  </si>
  <si>
    <t>S 7 9 603</t>
  </si>
  <si>
    <t>KG</t>
  </si>
  <si>
    <t>S 7 9 604</t>
  </si>
  <si>
    <t>Dobava in postavitev mreže iz vlečene jeklene žice B500A, Q 335 5.389 kg/m2 (temelj ograje).</t>
  </si>
  <si>
    <t>S 7 9 605</t>
  </si>
  <si>
    <t>Dobava in vgraditev cementnega betona C20/25 XD1, XF4, Dmax= 32 mm v prerez 0,16 do 0,30 m3/m2-m1  (temelj ograje š=20cm).</t>
  </si>
  <si>
    <t>S 7 9 606</t>
  </si>
  <si>
    <t>Dobava, vgraditev in odstranitev lesenih letvic 2/2 cm (posneti robovi) (temelj ograje).</t>
  </si>
  <si>
    <t>Dobava in montaža lamelne ograje z vodoravno linijo vpetja aluminijastih lamel na aluminijaste stebre, višine 1,60m. Profil lamele do 150x20mm, aluminijasti stebri se pritrdijo na betonski temelj, vključen ves material za montažo iz nerjavnega jekla. Ograja je prašno barvana.</t>
  </si>
  <si>
    <t>Dobava in vgrajevanje betonskega rebrastega železa premera do 12 mm (fi 10 mm, 0.617 kg/m).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</si>
</sst>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0.00\ &quot;€&quot;;[Red]\-#,##0.00\ &quot;€&quot;"/>
    <numFmt numFmtId="164" formatCode="#,##0.00\ \€"/>
    <numFmt numFmtId="165" formatCode="#,##0.00\ [$€-1]"/>
    <numFmt numFmtId="166" formatCode="#,##0.00_ ;[Red]\-#,##0.00\ "/>
  </numFmts>
  <fonts count="54">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color indexed="8"/>
      <name val="MS Sans Serif"/>
      <charset val="238"/>
    </font>
    <font>
      <sz val="10"/>
      <name val="Arial CE"/>
      <charset val="238"/>
    </font>
    <font>
      <sz val="10"/>
      <name val="SL Dutch"/>
      <charset val="238"/>
    </font>
    <font>
      <sz val="10"/>
      <name val="Arial CE"/>
      <family val="2"/>
      <charset val="238"/>
    </font>
    <font>
      <b/>
      <sz val="14"/>
      <name val="Arial"/>
      <family val="2"/>
      <charset val="238"/>
    </font>
    <font>
      <b/>
      <sz val="10"/>
      <name val="Arial"/>
      <family val="2"/>
      <charset val="238"/>
    </font>
    <font>
      <b/>
      <sz val="12"/>
      <name val="Arial"/>
      <family val="2"/>
      <charset val="238"/>
    </font>
    <font>
      <sz val="10"/>
      <color indexed="8"/>
      <name val="MS Sans Serif"/>
      <family val="2"/>
      <charset val="238"/>
    </font>
    <font>
      <sz val="12"/>
      <name val="Arial"/>
      <family val="2"/>
      <charset val="238"/>
    </font>
    <font>
      <i/>
      <sz val="10"/>
      <name val="Arial"/>
      <family val="2"/>
      <charset val="238"/>
    </font>
    <font>
      <vertAlign val="superscript"/>
      <sz val="10"/>
      <name val="Arial"/>
      <family val="2"/>
      <charset val="238"/>
    </font>
    <font>
      <i/>
      <sz val="10"/>
      <name val="Symbol"/>
      <family val="1"/>
      <charset val="2"/>
    </font>
    <font>
      <sz val="11"/>
      <name val="Arial CE"/>
      <charset val="238"/>
    </font>
    <font>
      <sz val="10"/>
      <color theme="1"/>
      <name val="Arial"/>
      <family val="2"/>
      <charset val="238"/>
    </font>
    <font>
      <sz val="10"/>
      <name val="Symbol"/>
      <family val="1"/>
      <charset val="2"/>
    </font>
    <font>
      <sz val="10"/>
      <color rgb="FFFF0000"/>
      <name val="Arial"/>
      <family val="2"/>
      <charset val="238"/>
    </font>
    <font>
      <i/>
      <sz val="10"/>
      <color rgb="FFFF0000"/>
      <name val="Arial"/>
      <family val="2"/>
      <charset val="238"/>
    </font>
    <font>
      <i/>
      <sz val="10"/>
      <color rgb="FFFF0000"/>
      <name val="Symbol"/>
      <family val="1"/>
      <charset val="2"/>
    </font>
    <font>
      <sz val="8"/>
      <name val="SLO Arial"/>
      <charset val="238"/>
    </font>
    <font>
      <b/>
      <sz val="10"/>
      <name val="SLO Arial"/>
      <charset val="238"/>
    </font>
    <font>
      <b/>
      <sz val="12"/>
      <name val="Arial CE"/>
      <family val="2"/>
      <charset val="238"/>
    </font>
    <font>
      <b/>
      <sz val="12"/>
      <color indexed="24"/>
      <name val="Times New Roman"/>
      <family val="1"/>
      <charset val="238"/>
    </font>
    <font>
      <b/>
      <sz val="12"/>
      <name val="Arial CE"/>
      <charset val="238"/>
    </font>
    <font>
      <sz val="12"/>
      <color indexed="24"/>
      <name val="Arial CE"/>
      <family val="2"/>
      <charset val="238"/>
    </font>
    <font>
      <b/>
      <sz val="10"/>
      <name val="Arial CE"/>
      <family val="2"/>
      <charset val="238"/>
    </font>
    <font>
      <b/>
      <u/>
      <sz val="14"/>
      <name val="Arial CE"/>
      <family val="2"/>
      <charset val="238"/>
    </font>
    <font>
      <sz val="12"/>
      <name val="Times New Roman"/>
      <family val="1"/>
      <charset val="238"/>
    </font>
    <font>
      <sz val="12"/>
      <name val="Arial CE"/>
      <family val="2"/>
      <charset val="238"/>
    </font>
    <font>
      <b/>
      <sz val="14"/>
      <name val="Arial CE"/>
      <family val="2"/>
      <charset val="238"/>
    </font>
    <font>
      <sz val="8"/>
      <name val="Arial CE"/>
      <family val="2"/>
      <charset val="238"/>
    </font>
    <font>
      <b/>
      <sz val="18"/>
      <name val="Arial CE"/>
      <family val="2"/>
      <charset val="238"/>
    </font>
    <font>
      <b/>
      <sz val="16"/>
      <name val="Arial CE"/>
      <family val="2"/>
      <charset val="238"/>
    </font>
    <font>
      <b/>
      <sz val="14"/>
      <name val="SLO Arial"/>
      <family val="2"/>
      <charset val="238"/>
    </font>
    <font>
      <b/>
      <sz val="12"/>
      <name val="SLO arial"/>
      <family val="2"/>
      <charset val="238"/>
    </font>
    <font>
      <sz val="12"/>
      <color indexed="24"/>
      <name val="Times New Roman"/>
      <family val="1"/>
      <charset val="238"/>
    </font>
    <font>
      <b/>
      <sz val="11"/>
      <name val="SLO arial"/>
      <family val="2"/>
      <charset val="238"/>
    </font>
    <font>
      <sz val="10"/>
      <name val="Calibri"/>
      <family val="2"/>
      <charset val="238"/>
      <scheme val="minor"/>
    </font>
    <font>
      <sz val="11"/>
      <name val="Arial CE"/>
      <family val="2"/>
      <charset val="238"/>
    </font>
    <font>
      <sz val="12"/>
      <name val="SLO Arial"/>
      <charset val="238"/>
    </font>
    <font>
      <sz val="14"/>
      <name val="Arial CE"/>
      <family val="2"/>
      <charset val="238"/>
    </font>
    <font>
      <sz val="8"/>
      <name val="SLO Arial"/>
      <family val="2"/>
      <charset val="238"/>
    </font>
    <font>
      <sz val="10"/>
      <name val="SLO Arial"/>
      <charset val="238"/>
    </font>
    <font>
      <sz val="10"/>
      <name val="SLO Arial"/>
      <family val="2"/>
      <charset val="238"/>
    </font>
    <font>
      <i/>
      <sz val="9"/>
      <name val="Arial"/>
      <family val="2"/>
      <charset val="238"/>
    </font>
    <font>
      <b/>
      <sz val="11"/>
      <name val="Arial CE"/>
      <family val="2"/>
      <charset val="238"/>
    </font>
    <font>
      <sz val="10"/>
      <color rgb="FF00B050"/>
      <name val="Arial"/>
      <family val="2"/>
      <charset val="238"/>
    </font>
    <font>
      <i/>
      <sz val="10"/>
      <color rgb="FF00B050"/>
      <name val="Arial"/>
      <family val="2"/>
      <charset val="238"/>
    </font>
    <font>
      <sz val="10"/>
      <color rgb="FF0070C0"/>
      <name val="Arial"/>
      <family val="2"/>
      <charset val="238"/>
    </font>
    <font>
      <sz val="10"/>
      <color rgb="FFC00000"/>
      <name val="Arial"/>
      <family val="2"/>
      <charset val="238"/>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bottom/>
      <diagonal/>
    </border>
    <border>
      <left style="hair">
        <color indexed="64"/>
      </left>
      <right style="hair">
        <color indexed="64"/>
      </right>
      <top/>
      <bottom style="dotted">
        <color indexed="64"/>
      </bottom>
      <diagonal/>
    </border>
    <border>
      <left/>
      <right style="hair">
        <color indexed="64"/>
      </right>
      <top/>
      <bottom/>
      <diagonal/>
    </border>
    <border>
      <left/>
      <right/>
      <top/>
      <bottom style="thin">
        <color indexed="64"/>
      </bottom>
      <diagonal/>
    </border>
    <border>
      <left/>
      <right style="hair">
        <color indexed="64"/>
      </right>
      <top/>
      <bottom style="thin">
        <color indexed="64"/>
      </bottom>
      <diagonal/>
    </border>
    <border>
      <left style="hair">
        <color indexed="64"/>
      </left>
      <right style="hair">
        <color indexed="64"/>
      </right>
      <top/>
      <bottom style="double">
        <color indexed="64"/>
      </bottom>
      <diagonal/>
    </border>
  </borders>
  <cellStyleXfs count="15">
    <xf numFmtId="0" fontId="0" fillId="0" borderId="0"/>
    <xf numFmtId="0" fontId="4" fillId="0" borderId="0"/>
    <xf numFmtId="0" fontId="5" fillId="0" borderId="0"/>
    <xf numFmtId="0" fontId="4" fillId="0" borderId="0"/>
    <xf numFmtId="0" fontId="7" fillId="0" borderId="0"/>
    <xf numFmtId="0" fontId="6" fillId="0" borderId="0"/>
    <xf numFmtId="0" fontId="8" fillId="0" borderId="0"/>
    <xf numFmtId="0" fontId="3" fillId="0" borderId="0"/>
    <xf numFmtId="0" fontId="12" fillId="0" borderId="0"/>
    <xf numFmtId="0" fontId="2" fillId="0" borderId="0"/>
    <xf numFmtId="0" fontId="17" fillId="0" borderId="0"/>
    <xf numFmtId="0" fontId="39" fillId="0" borderId="0"/>
    <xf numFmtId="0" fontId="39" fillId="0" borderId="0"/>
    <xf numFmtId="0" fontId="1" fillId="0" borderId="0"/>
    <xf numFmtId="0" fontId="1" fillId="0" borderId="0"/>
  </cellStyleXfs>
  <cellXfs count="214">
    <xf numFmtId="0" fontId="0" fillId="0" borderId="0" xfId="0"/>
    <xf numFmtId="0" fontId="0" fillId="0" borderId="0" xfId="0" applyAlignment="1" applyProtection="1">
      <alignment horizontal="center" vertical="top"/>
    </xf>
    <xf numFmtId="49" fontId="0" fillId="0" borderId="0" xfId="0" applyNumberFormat="1" applyAlignment="1" applyProtection="1">
      <alignment horizontal="center" vertical="top"/>
    </xf>
    <xf numFmtId="49" fontId="4" fillId="0" borderId="0" xfId="0" applyNumberFormat="1" applyFont="1" applyAlignment="1" applyProtection="1">
      <alignment horizontal="center" vertical="top"/>
    </xf>
    <xf numFmtId="49" fontId="0" fillId="0" borderId="0" xfId="0" applyNumberFormat="1" applyFill="1" applyAlignment="1" applyProtection="1">
      <alignment horizontal="center" vertical="top"/>
    </xf>
    <xf numFmtId="0" fontId="10" fillId="0" borderId="0" xfId="0" applyFont="1" applyFill="1" applyAlignment="1" applyProtection="1">
      <alignment horizontal="left" vertical="top" wrapText="1"/>
    </xf>
    <xf numFmtId="49" fontId="4" fillId="0" borderId="0" xfId="0" applyNumberFormat="1" applyFont="1" applyFill="1" applyAlignment="1" applyProtection="1">
      <alignment horizontal="center" vertical="top"/>
    </xf>
    <xf numFmtId="4" fontId="0" fillId="0" borderId="0" xfId="0" applyNumberFormat="1" applyFill="1" applyAlignment="1" applyProtection="1">
      <alignment horizontal="right" vertical="top" wrapText="1" indent="1"/>
    </xf>
    <xf numFmtId="0" fontId="14" fillId="0" borderId="0" xfId="0" applyFont="1" applyFill="1" applyAlignment="1" applyProtection="1">
      <alignment horizontal="left" vertical="top" wrapText="1"/>
    </xf>
    <xf numFmtId="49" fontId="20" fillId="0" borderId="0" xfId="0" applyNumberFormat="1" applyFont="1" applyAlignment="1" applyProtection="1">
      <alignment horizontal="center" vertical="top"/>
    </xf>
    <xf numFmtId="0" fontId="23" fillId="0" borderId="0" xfId="0" applyFont="1" applyBorder="1" applyProtection="1"/>
    <xf numFmtId="0" fontId="24" fillId="0" borderId="0" xfId="0" applyFont="1" applyBorder="1" applyProtection="1"/>
    <xf numFmtId="0" fontId="25" fillId="0" borderId="0" xfId="0" applyFont="1" applyBorder="1" applyAlignment="1" applyProtection="1">
      <alignment vertical="center"/>
    </xf>
    <xf numFmtId="0" fontId="25" fillId="0" borderId="0" xfId="0" applyFont="1" applyProtection="1"/>
    <xf numFmtId="0" fontId="26" fillId="0" borderId="0" xfId="0" applyFont="1" applyProtection="1"/>
    <xf numFmtId="3" fontId="27" fillId="0" borderId="0" xfId="0" applyNumberFormat="1" applyFont="1" applyBorder="1" applyAlignment="1" applyProtection="1">
      <alignment vertical="center"/>
    </xf>
    <xf numFmtId="3" fontId="25" fillId="0" borderId="0" xfId="0" applyNumberFormat="1" applyFont="1" applyBorder="1" applyAlignment="1" applyProtection="1">
      <alignment vertical="center"/>
    </xf>
    <xf numFmtId="0" fontId="28" fillId="0" borderId="0" xfId="0" applyFont="1" applyProtection="1"/>
    <xf numFmtId="0" fontId="29" fillId="0" borderId="0" xfId="0" applyFont="1" applyBorder="1" applyProtection="1"/>
    <xf numFmtId="0" fontId="30" fillId="0" borderId="0" xfId="0" applyFont="1" applyAlignment="1" applyProtection="1">
      <alignment horizontal="left"/>
    </xf>
    <xf numFmtId="0" fontId="31" fillId="0" borderId="0" xfId="0" applyFont="1" applyProtection="1"/>
    <xf numFmtId="0" fontId="32" fillId="0" borderId="0" xfId="0" applyFont="1" applyProtection="1"/>
    <xf numFmtId="0" fontId="25" fillId="0" borderId="0" xfId="0" applyFont="1" applyAlignment="1" applyProtection="1">
      <alignment horizontal="left"/>
    </xf>
    <xf numFmtId="0" fontId="33" fillId="0" borderId="0" xfId="0" applyFont="1" applyBorder="1" applyAlignment="1" applyProtection="1">
      <alignment vertical="center"/>
    </xf>
    <xf numFmtId="0" fontId="32" fillId="0" borderId="0" xfId="0" applyFont="1" applyBorder="1" applyProtection="1"/>
    <xf numFmtId="0" fontId="33" fillId="0" borderId="0" xfId="0" applyFont="1" applyBorder="1" applyProtection="1"/>
    <xf numFmtId="0" fontId="34" fillId="0" borderId="0" xfId="0" applyFont="1" applyBorder="1" applyProtection="1"/>
    <xf numFmtId="3" fontId="35" fillId="4" borderId="0" xfId="0" applyNumberFormat="1" applyFont="1" applyFill="1" applyBorder="1" applyAlignment="1" applyProtection="1">
      <alignment horizontal="left"/>
    </xf>
    <xf numFmtId="0" fontId="36" fillId="4" borderId="0" xfId="0" applyFont="1" applyFill="1" applyBorder="1" applyAlignment="1" applyProtection="1"/>
    <xf numFmtId="0" fontId="0" fillId="0" borderId="0" xfId="0" applyProtection="1"/>
    <xf numFmtId="0" fontId="37" fillId="0" borderId="0" xfId="0" applyFont="1" applyBorder="1" applyProtection="1"/>
    <xf numFmtId="0" fontId="25" fillId="0" borderId="0" xfId="0" applyFont="1" applyBorder="1" applyProtection="1"/>
    <xf numFmtId="0" fontId="25" fillId="0" borderId="0" xfId="0" applyFont="1" applyBorder="1" applyAlignment="1" applyProtection="1">
      <alignment horizontal="center"/>
    </xf>
    <xf numFmtId="3" fontId="25" fillId="0" borderId="0" xfId="0" applyNumberFormat="1" applyFont="1" applyBorder="1" applyProtection="1"/>
    <xf numFmtId="4" fontId="35" fillId="4" borderId="0" xfId="0" applyNumberFormat="1" applyFont="1" applyFill="1" applyBorder="1" applyAlignment="1" applyProtection="1">
      <alignment horizontal="center"/>
    </xf>
    <xf numFmtId="0" fontId="32" fillId="0" borderId="0" xfId="0" applyFont="1" applyBorder="1" applyAlignment="1" applyProtection="1"/>
    <xf numFmtId="4" fontId="33" fillId="4" borderId="0" xfId="0" applyNumberFormat="1" applyFont="1" applyFill="1" applyBorder="1" applyAlignment="1" applyProtection="1">
      <alignment horizontal="right"/>
    </xf>
    <xf numFmtId="0" fontId="38" fillId="0" borderId="0" xfId="0" applyFont="1" applyBorder="1" applyProtection="1"/>
    <xf numFmtId="0" fontId="32" fillId="0" borderId="0" xfId="0" applyFont="1" applyBorder="1" applyAlignment="1" applyProtection="1">
      <alignment horizontal="right"/>
    </xf>
    <xf numFmtId="4" fontId="25" fillId="4" borderId="0" xfId="11" applyNumberFormat="1" applyFont="1" applyFill="1" applyBorder="1" applyAlignment="1" applyProtection="1">
      <alignment horizontal="right"/>
    </xf>
    <xf numFmtId="0" fontId="25" fillId="0" borderId="10" xfId="12" applyFont="1" applyBorder="1" applyProtection="1"/>
    <xf numFmtId="0" fontId="40" fillId="0" borderId="0" xfId="0" applyFont="1" applyBorder="1" applyProtection="1"/>
    <xf numFmtId="8" fontId="40" fillId="0" borderId="0" xfId="0" applyNumberFormat="1" applyFont="1" applyBorder="1" applyProtection="1"/>
    <xf numFmtId="166" fontId="25" fillId="0" borderId="10" xfId="0" applyNumberFormat="1" applyFont="1" applyBorder="1" applyAlignment="1" applyProtection="1">
      <alignment horizontal="right"/>
    </xf>
    <xf numFmtId="0" fontId="25" fillId="0" borderId="13" xfId="0" applyFont="1" applyBorder="1" applyProtection="1"/>
    <xf numFmtId="0" fontId="25" fillId="0" borderId="13" xfId="0" applyFont="1" applyBorder="1" applyAlignment="1" applyProtection="1">
      <alignment horizontal="center"/>
    </xf>
    <xf numFmtId="3" fontId="25" fillId="0" borderId="13" xfId="0" applyNumberFormat="1" applyFont="1" applyBorder="1" applyProtection="1"/>
    <xf numFmtId="3" fontId="25" fillId="0" borderId="14" xfId="0" applyNumberFormat="1" applyFont="1" applyBorder="1" applyProtection="1"/>
    <xf numFmtId="8" fontId="25" fillId="0" borderId="15" xfId="0" applyNumberFormat="1" applyFont="1" applyBorder="1" applyAlignment="1" applyProtection="1">
      <alignment horizontal="right"/>
    </xf>
    <xf numFmtId="0" fontId="32" fillId="0" borderId="0" xfId="0" applyFont="1" applyBorder="1" applyAlignment="1" applyProtection="1">
      <alignment horizontal="center"/>
    </xf>
    <xf numFmtId="3" fontId="32" fillId="0" borderId="0" xfId="0" applyNumberFormat="1" applyFont="1" applyBorder="1" applyProtection="1"/>
    <xf numFmtId="8" fontId="23" fillId="0" borderId="0" xfId="0" applyNumberFormat="1" applyFont="1" applyBorder="1" applyProtection="1"/>
    <xf numFmtId="166" fontId="32" fillId="0" borderId="0" xfId="0" applyNumberFormat="1" applyFont="1" applyBorder="1" applyProtection="1"/>
    <xf numFmtId="0" fontId="25" fillId="0" borderId="0" xfId="0" applyFont="1" applyBorder="1" applyAlignment="1" applyProtection="1">
      <alignment horizontal="left"/>
    </xf>
    <xf numFmtId="0" fontId="42" fillId="0" borderId="0" xfId="0" applyFont="1" applyBorder="1" applyProtection="1"/>
    <xf numFmtId="0" fontId="25" fillId="0" borderId="13" xfId="0" applyFont="1" applyBorder="1" applyAlignment="1" applyProtection="1">
      <alignment horizontal="left"/>
    </xf>
    <xf numFmtId="0" fontId="42" fillId="0" borderId="0" xfId="0" applyFont="1" applyBorder="1" applyAlignment="1" applyProtection="1">
      <alignment horizontal="center"/>
    </xf>
    <xf numFmtId="3" fontId="42" fillId="0" borderId="0" xfId="0" applyNumberFormat="1" applyFont="1" applyBorder="1" applyProtection="1"/>
    <xf numFmtId="0" fontId="23" fillId="0" borderId="0" xfId="0" applyFont="1" applyBorder="1" applyAlignment="1" applyProtection="1">
      <alignment horizontal="center"/>
    </xf>
    <xf numFmtId="3" fontId="23" fillId="0" borderId="0" xfId="0" applyNumberFormat="1" applyFont="1" applyBorder="1" applyProtection="1"/>
    <xf numFmtId="17" fontId="43" fillId="0" borderId="0" xfId="0" applyNumberFormat="1" applyFont="1" applyBorder="1" applyProtection="1"/>
    <xf numFmtId="0" fontId="43" fillId="0" borderId="0" xfId="0" applyFont="1" applyBorder="1" applyAlignment="1" applyProtection="1">
      <alignment horizontal="center"/>
    </xf>
    <xf numFmtId="3" fontId="43" fillId="0" borderId="0" xfId="0" applyNumberFormat="1" applyFont="1" applyBorder="1" applyProtection="1"/>
    <xf numFmtId="0" fontId="43" fillId="0" borderId="0" xfId="0" applyFont="1" applyBorder="1" applyProtection="1"/>
    <xf numFmtId="0" fontId="44" fillId="0" borderId="0" xfId="0" applyFont="1" applyBorder="1" applyAlignment="1" applyProtection="1"/>
    <xf numFmtId="3" fontId="44" fillId="0" borderId="0" xfId="0" applyNumberFormat="1" applyFont="1" applyBorder="1" applyAlignment="1" applyProtection="1"/>
    <xf numFmtId="0" fontId="45" fillId="0" borderId="0" xfId="0" applyFont="1" applyBorder="1" applyAlignment="1" applyProtection="1"/>
    <xf numFmtId="0" fontId="46" fillId="0" borderId="0" xfId="0" applyFont="1" applyBorder="1" applyProtection="1"/>
    <xf numFmtId="0" fontId="34" fillId="0" borderId="0" xfId="0" applyFont="1" applyBorder="1" applyAlignment="1" applyProtection="1">
      <alignment horizontal="center"/>
    </xf>
    <xf numFmtId="3" fontId="34" fillId="0" borderId="0" xfId="0" applyNumberFormat="1" applyFont="1" applyBorder="1" applyProtection="1"/>
    <xf numFmtId="0" fontId="47" fillId="0" borderId="0" xfId="0" applyFont="1" applyBorder="1" applyProtection="1"/>
    <xf numFmtId="0" fontId="47" fillId="0" borderId="0" xfId="0" applyFont="1" applyBorder="1" applyAlignment="1" applyProtection="1">
      <alignment horizontal="center"/>
    </xf>
    <xf numFmtId="3" fontId="47" fillId="0" borderId="0" xfId="0" applyNumberFormat="1" applyFont="1" applyBorder="1" applyProtection="1"/>
    <xf numFmtId="0" fontId="24" fillId="0" borderId="0" xfId="0" applyFont="1" applyBorder="1" applyAlignment="1" applyProtection="1">
      <alignment horizontal="center"/>
    </xf>
    <xf numFmtId="3" fontId="24" fillId="0" borderId="0" xfId="0" applyNumberFormat="1" applyFont="1" applyBorder="1" applyAlignment="1" applyProtection="1">
      <alignment horizontal="center"/>
    </xf>
    <xf numFmtId="3" fontId="23" fillId="0" borderId="0" xfId="0" applyNumberFormat="1" applyFont="1" applyBorder="1" applyAlignment="1" applyProtection="1">
      <alignment horizontal="center"/>
    </xf>
    <xf numFmtId="0" fontId="49" fillId="0" borderId="0" xfId="0" applyFont="1" applyBorder="1" applyProtection="1"/>
    <xf numFmtId="0" fontId="49" fillId="0" borderId="0" xfId="0" applyFont="1" applyBorder="1" applyAlignment="1" applyProtection="1">
      <alignment horizontal="center"/>
    </xf>
    <xf numFmtId="3" fontId="49" fillId="0" borderId="0" xfId="0" applyNumberFormat="1" applyFont="1" applyBorder="1" applyProtection="1"/>
    <xf numFmtId="8" fontId="49" fillId="0" borderId="11" xfId="0" applyNumberFormat="1" applyFont="1" applyBorder="1" applyAlignment="1" applyProtection="1">
      <alignment horizontal="right"/>
    </xf>
    <xf numFmtId="3" fontId="49" fillId="0" borderId="0" xfId="0" applyNumberFormat="1" applyFont="1" applyBorder="1" applyAlignment="1" applyProtection="1">
      <alignment horizontal="center"/>
    </xf>
    <xf numFmtId="0" fontId="14" fillId="0" borderId="0" xfId="0" applyFont="1" applyAlignment="1" applyProtection="1">
      <alignment horizontal="center" vertical="top"/>
    </xf>
    <xf numFmtId="49" fontId="4" fillId="0" borderId="0" xfId="0" applyNumberFormat="1" applyFont="1" applyAlignment="1" applyProtection="1">
      <alignment horizontal="left" vertical="top"/>
    </xf>
    <xf numFmtId="49" fontId="10" fillId="0" borderId="0" xfId="0" applyNumberFormat="1" applyFont="1" applyAlignment="1" applyProtection="1">
      <alignment horizontal="left" vertical="top"/>
    </xf>
    <xf numFmtId="0" fontId="0" fillId="0" borderId="0" xfId="0" applyAlignment="1" applyProtection="1">
      <alignment horizontal="left" vertical="top"/>
    </xf>
    <xf numFmtId="49" fontId="0" fillId="0" borderId="0" xfId="0" applyNumberFormat="1" applyAlignment="1" applyProtection="1">
      <alignment horizontal="left" vertical="top"/>
    </xf>
    <xf numFmtId="4" fontId="0" fillId="0" borderId="0" xfId="0" applyNumberFormat="1" applyAlignment="1" applyProtection="1">
      <alignment horizontal="right" vertical="top" wrapText="1" indent="1"/>
    </xf>
    <xf numFmtId="164" fontId="0" fillId="0" borderId="0" xfId="0" applyNumberFormat="1" applyAlignment="1" applyProtection="1">
      <alignment horizontal="left" vertical="top"/>
    </xf>
    <xf numFmtId="164" fontId="0" fillId="0" borderId="0" xfId="0" applyNumberFormat="1" applyAlignment="1" applyProtection="1">
      <alignment horizontal="right" vertical="top" wrapText="1" indent="1"/>
    </xf>
    <xf numFmtId="49" fontId="11" fillId="0" borderId="0" xfId="0" applyNumberFormat="1" applyFont="1" applyAlignment="1" applyProtection="1">
      <alignment horizontal="center"/>
    </xf>
    <xf numFmtId="49" fontId="13" fillId="2" borderId="1" xfId="0" applyNumberFormat="1"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4" fontId="13" fillId="2" borderId="1" xfId="0" applyNumberFormat="1" applyFont="1" applyFill="1" applyBorder="1" applyAlignment="1" applyProtection="1">
      <alignment horizontal="center" vertical="center" wrapText="1"/>
    </xf>
    <xf numFmtId="164" fontId="13" fillId="2" borderId="3" xfId="0" applyNumberFormat="1" applyFont="1" applyFill="1" applyBorder="1" applyAlignment="1" applyProtection="1">
      <alignment horizontal="center" vertical="center" wrapText="1"/>
    </xf>
    <xf numFmtId="164" fontId="13" fillId="2" borderId="1" xfId="0" applyNumberFormat="1" applyFont="1" applyFill="1" applyBorder="1" applyAlignment="1" applyProtection="1">
      <alignment horizontal="center" vertical="center" wrapText="1"/>
    </xf>
    <xf numFmtId="0" fontId="13" fillId="0" borderId="0" xfId="0" applyFont="1" applyAlignment="1" applyProtection="1">
      <alignment horizontal="center" vertical="center" wrapText="1"/>
    </xf>
    <xf numFmtId="49" fontId="13" fillId="0" borderId="0" xfId="0" applyNumberFormat="1" applyFont="1" applyFill="1" applyBorder="1" applyAlignment="1" applyProtection="1">
      <alignment horizontal="center" vertical="top"/>
    </xf>
    <xf numFmtId="0" fontId="13" fillId="0" borderId="0" xfId="0" applyFont="1" applyFill="1" applyBorder="1" applyAlignment="1" applyProtection="1">
      <alignment horizontal="left" vertical="top" wrapText="1"/>
    </xf>
    <xf numFmtId="4" fontId="13" fillId="0" borderId="0" xfId="0" applyNumberFormat="1" applyFont="1" applyFill="1" applyBorder="1" applyAlignment="1" applyProtection="1">
      <alignment horizontal="right" vertical="top" wrapText="1" indent="1"/>
    </xf>
    <xf numFmtId="164" fontId="13" fillId="0" borderId="0" xfId="0" applyNumberFormat="1" applyFont="1" applyFill="1" applyBorder="1" applyAlignment="1" applyProtection="1">
      <alignment horizontal="right" vertical="top"/>
    </xf>
    <xf numFmtId="164" fontId="13" fillId="0" borderId="0" xfId="0" applyNumberFormat="1" applyFont="1" applyFill="1" applyBorder="1" applyAlignment="1" applyProtection="1">
      <alignment horizontal="right" vertical="top" wrapText="1" indent="1"/>
    </xf>
    <xf numFmtId="0" fontId="13" fillId="0" borderId="0" xfId="0" applyFont="1" applyFill="1" applyAlignment="1" applyProtection="1">
      <alignment horizontal="center" vertical="top"/>
    </xf>
    <xf numFmtId="0" fontId="10" fillId="0" borderId="0" xfId="0" applyFont="1" applyAlignment="1" applyProtection="1">
      <alignment horizontal="left" vertical="top" wrapText="1"/>
    </xf>
    <xf numFmtId="164" fontId="10" fillId="0" borderId="0" xfId="0" applyNumberFormat="1" applyFont="1" applyAlignment="1" applyProtection="1">
      <alignment horizontal="right" vertical="top"/>
    </xf>
    <xf numFmtId="164" fontId="10" fillId="0" borderId="0" xfId="0" applyNumberFormat="1" applyFont="1" applyAlignment="1" applyProtection="1">
      <alignment horizontal="right" vertical="top" wrapText="1" indent="1"/>
    </xf>
    <xf numFmtId="164" fontId="0" fillId="0" borderId="0" xfId="0" applyNumberFormat="1" applyAlignment="1" applyProtection="1">
      <alignment horizontal="right" vertical="top"/>
    </xf>
    <xf numFmtId="0" fontId="0" fillId="0" borderId="0" xfId="0" applyAlignment="1" applyProtection="1">
      <alignment horizontal="left" vertical="top" wrapText="1"/>
    </xf>
    <xf numFmtId="4" fontId="4" fillId="0" borderId="0" xfId="0" applyNumberFormat="1" applyFont="1" applyAlignment="1" applyProtection="1">
      <alignment horizontal="right" vertical="top" wrapText="1" indent="1"/>
    </xf>
    <xf numFmtId="164" fontId="10" fillId="0" borderId="0" xfId="0" applyNumberFormat="1" applyFont="1" applyFill="1" applyAlignment="1" applyProtection="1">
      <alignment horizontal="right" vertical="top"/>
    </xf>
    <xf numFmtId="164" fontId="10" fillId="0" borderId="0" xfId="0" applyNumberFormat="1" applyFont="1" applyFill="1" applyAlignment="1" applyProtection="1">
      <alignment horizontal="right" vertical="top" wrapText="1" indent="1"/>
    </xf>
    <xf numFmtId="0" fontId="0" fillId="0" borderId="0" xfId="0" applyFill="1" applyAlignment="1" applyProtection="1">
      <alignment horizontal="center" vertical="top"/>
    </xf>
    <xf numFmtId="0" fontId="4" fillId="0" borderId="0" xfId="0" applyFont="1" applyAlignment="1" applyProtection="1">
      <alignment vertical="center" wrapText="1"/>
    </xf>
    <xf numFmtId="0" fontId="14" fillId="0" borderId="0" xfId="0" applyFont="1" applyAlignment="1" applyProtection="1">
      <alignment horizontal="left" vertical="top" wrapText="1"/>
    </xf>
    <xf numFmtId="0" fontId="4" fillId="0" borderId="0" xfId="0" applyFont="1" applyAlignment="1" applyProtection="1">
      <alignment horizontal="justify" vertical="center" wrapText="1"/>
    </xf>
    <xf numFmtId="0" fontId="0" fillId="0" borderId="0" xfId="0" applyFill="1" applyAlignment="1" applyProtection="1">
      <alignment horizontal="left" vertical="top" wrapText="1"/>
    </xf>
    <xf numFmtId="164" fontId="0" fillId="0" borderId="0" xfId="0" applyNumberFormat="1" applyFill="1" applyAlignment="1" applyProtection="1">
      <alignment horizontal="right" vertical="top"/>
    </xf>
    <xf numFmtId="164" fontId="0" fillId="0" borderId="0" xfId="0" applyNumberFormat="1" applyFill="1" applyAlignment="1" applyProtection="1">
      <alignment horizontal="right" vertical="top" wrapText="1" indent="1"/>
    </xf>
    <xf numFmtId="0" fontId="4" fillId="0" borderId="0" xfId="0" applyFont="1" applyAlignment="1" applyProtection="1">
      <alignment horizontal="left" vertical="top" wrapText="1"/>
    </xf>
    <xf numFmtId="0" fontId="10" fillId="0" borderId="4" xfId="0" applyFont="1" applyBorder="1" applyAlignment="1" applyProtection="1">
      <alignment horizontal="left" vertical="center" wrapText="1"/>
    </xf>
    <xf numFmtId="165" fontId="10" fillId="0" borderId="5" xfId="0" applyNumberFormat="1" applyFont="1" applyBorder="1" applyAlignment="1" applyProtection="1">
      <alignment horizontal="right" vertical="center"/>
    </xf>
    <xf numFmtId="0" fontId="10" fillId="0" borderId="6" xfId="0" applyFont="1" applyBorder="1" applyAlignment="1" applyProtection="1">
      <alignment horizontal="left" vertical="center"/>
    </xf>
    <xf numFmtId="165" fontId="10" fillId="0" borderId="2" xfId="0" applyNumberFormat="1" applyFont="1" applyBorder="1" applyAlignment="1" applyProtection="1">
      <alignment horizontal="right" vertical="center"/>
    </xf>
    <xf numFmtId="0" fontId="10" fillId="0" borderId="0" xfId="0" applyFont="1" applyAlignment="1" applyProtection="1">
      <alignment horizontal="left" vertical="center"/>
    </xf>
    <xf numFmtId="165" fontId="10" fillId="0" borderId="0" xfId="0" applyNumberFormat="1" applyFont="1" applyAlignment="1" applyProtection="1">
      <alignment horizontal="right" vertical="center"/>
    </xf>
    <xf numFmtId="164" fontId="0" fillId="0" borderId="0" xfId="0" applyNumberFormat="1" applyAlignment="1" applyProtection="1">
      <alignment horizontal="center" vertical="top"/>
    </xf>
    <xf numFmtId="49" fontId="13" fillId="0" borderId="0" xfId="0" applyNumberFormat="1" applyFont="1" applyAlignment="1" applyProtection="1">
      <alignment horizontal="center" vertical="top"/>
    </xf>
    <xf numFmtId="0" fontId="13" fillId="0" borderId="0" xfId="0" applyFont="1" applyAlignment="1" applyProtection="1">
      <alignment horizontal="left" vertical="top" wrapText="1"/>
    </xf>
    <xf numFmtId="4" fontId="13" fillId="0" borderId="0" xfId="0" applyNumberFormat="1" applyFont="1" applyAlignment="1" applyProtection="1">
      <alignment horizontal="right" vertical="top" wrapText="1" indent="1"/>
    </xf>
    <xf numFmtId="164" fontId="13" fillId="0" borderId="0" xfId="0" applyNumberFormat="1" applyFont="1" applyAlignment="1" applyProtection="1">
      <alignment horizontal="right" vertical="top"/>
    </xf>
    <xf numFmtId="164" fontId="13" fillId="0" borderId="0" xfId="0" applyNumberFormat="1" applyFont="1" applyAlignment="1" applyProtection="1">
      <alignment horizontal="right" vertical="top" wrapText="1" indent="1"/>
    </xf>
    <xf numFmtId="0" fontId="13" fillId="0" borderId="0" xfId="0" applyFont="1" applyAlignment="1" applyProtection="1">
      <alignment horizontal="center" vertical="top"/>
    </xf>
    <xf numFmtId="0" fontId="9" fillId="0" borderId="0" xfId="0" applyFont="1" applyAlignment="1" applyProtection="1">
      <alignment horizontal="center" vertical="top"/>
    </xf>
    <xf numFmtId="49" fontId="9" fillId="0" borderId="0" xfId="0" applyNumberFormat="1" applyFont="1" applyAlignment="1" applyProtection="1">
      <alignment horizontal="center" vertical="top"/>
    </xf>
    <xf numFmtId="0" fontId="9" fillId="0" borderId="0" xfId="0" applyFont="1" applyAlignment="1" applyProtection="1">
      <alignment horizontal="left" vertical="top" wrapText="1"/>
    </xf>
    <xf numFmtId="4" fontId="9" fillId="0" borderId="0" xfId="0" applyNumberFormat="1" applyFont="1" applyAlignment="1" applyProtection="1">
      <alignment horizontal="right" vertical="top" wrapText="1" indent="1"/>
    </xf>
    <xf numFmtId="164" fontId="9" fillId="0" borderId="0" xfId="0" applyNumberFormat="1" applyFont="1" applyAlignment="1" applyProtection="1">
      <alignment horizontal="right" vertical="top"/>
    </xf>
    <xf numFmtId="164" fontId="9" fillId="0" borderId="0" xfId="0" applyNumberFormat="1" applyFont="1" applyAlignment="1" applyProtection="1">
      <alignment horizontal="right" vertical="top" wrapText="1" indent="1"/>
    </xf>
    <xf numFmtId="0" fontId="20" fillId="0" borderId="0" xfId="0" applyFont="1" applyAlignment="1" applyProtection="1">
      <alignment horizontal="left" vertical="top" wrapText="1"/>
    </xf>
    <xf numFmtId="4" fontId="20" fillId="0" borderId="0" xfId="0" applyNumberFormat="1" applyFont="1" applyAlignment="1" applyProtection="1">
      <alignment horizontal="right" vertical="top" wrapText="1" indent="1"/>
    </xf>
    <xf numFmtId="0" fontId="4" fillId="0" borderId="0" xfId="0" applyFont="1" applyFill="1" applyProtection="1"/>
    <xf numFmtId="0" fontId="4" fillId="0" borderId="0" xfId="0" applyFont="1" applyFill="1" applyAlignment="1" applyProtection="1">
      <alignment horizontal="justify" vertical="center" wrapText="1"/>
    </xf>
    <xf numFmtId="0" fontId="4" fillId="0" borderId="0" xfId="0" applyFont="1" applyFill="1" applyAlignment="1" applyProtection="1">
      <alignment vertical="top" wrapText="1"/>
    </xf>
    <xf numFmtId="0" fontId="4" fillId="0" borderId="0" xfId="0" applyFont="1" applyFill="1" applyAlignment="1" applyProtection="1">
      <alignment horizontal="left" vertical="top" wrapText="1"/>
    </xf>
    <xf numFmtId="0" fontId="21" fillId="0" borderId="0" xfId="0" applyFont="1" applyAlignment="1" applyProtection="1">
      <alignment horizontal="left" vertical="top" wrapText="1"/>
    </xf>
    <xf numFmtId="0" fontId="20" fillId="0" borderId="0" xfId="0" applyFont="1" applyProtection="1"/>
    <xf numFmtId="0" fontId="20" fillId="0" borderId="0" xfId="0" applyFont="1" applyAlignment="1" applyProtection="1">
      <alignment horizontal="justify" vertical="center" wrapText="1"/>
    </xf>
    <xf numFmtId="0" fontId="4" fillId="0" borderId="0" xfId="0" applyFont="1" applyAlignment="1" applyProtection="1">
      <alignment horizontal="center" vertical="top"/>
    </xf>
    <xf numFmtId="49" fontId="11" fillId="0" borderId="0" xfId="0" applyNumberFormat="1" applyFont="1" applyAlignment="1" applyProtection="1">
      <alignment horizontal="center"/>
    </xf>
    <xf numFmtId="0" fontId="4" fillId="0" borderId="0" xfId="0" applyFont="1" applyProtection="1"/>
    <xf numFmtId="49" fontId="20" fillId="0" borderId="0" xfId="0" applyNumberFormat="1" applyFont="1" applyFill="1" applyAlignment="1" applyProtection="1">
      <alignment horizontal="center" vertical="top"/>
    </xf>
    <xf numFmtId="0" fontId="20" fillId="0" borderId="0" xfId="0" applyFont="1" applyFill="1" applyAlignment="1" applyProtection="1">
      <alignment horizontal="left" vertical="top" wrapText="1"/>
    </xf>
    <xf numFmtId="4" fontId="20" fillId="0" borderId="0" xfId="0" applyNumberFormat="1" applyFont="1" applyFill="1" applyAlignment="1" applyProtection="1">
      <alignment horizontal="right" vertical="top" wrapText="1" indent="1"/>
    </xf>
    <xf numFmtId="0" fontId="0" fillId="3" borderId="0" xfId="0" applyFill="1" applyAlignment="1" applyProtection="1">
      <alignment horizontal="center" vertical="top"/>
    </xf>
    <xf numFmtId="0" fontId="21" fillId="0" borderId="0" xfId="0" applyFont="1" applyFill="1" applyAlignment="1" applyProtection="1">
      <alignment horizontal="left" vertical="top" wrapText="1"/>
    </xf>
    <xf numFmtId="49" fontId="18" fillId="0" borderId="0" xfId="0" applyNumberFormat="1" applyFont="1" applyAlignment="1" applyProtection="1">
      <alignment horizontal="center" vertical="top"/>
    </xf>
    <xf numFmtId="0" fontId="18" fillId="0" borderId="0" xfId="0" applyFont="1" applyAlignment="1" applyProtection="1">
      <alignment horizontal="left" vertical="top" wrapText="1"/>
    </xf>
    <xf numFmtId="0" fontId="11" fillId="0" borderId="7" xfId="0" applyFont="1" applyBorder="1" applyAlignment="1" applyProtection="1">
      <alignment horizontal="left" vertical="top" wrapText="1"/>
    </xf>
    <xf numFmtId="0" fontId="10" fillId="0" borderId="8" xfId="0" applyFont="1" applyBorder="1" applyAlignment="1" applyProtection="1">
      <alignment horizontal="left" vertical="center"/>
    </xf>
    <xf numFmtId="165" fontId="10" fillId="0" borderId="9" xfId="0" applyNumberFormat="1" applyFont="1" applyBorder="1" applyAlignment="1" applyProtection="1">
      <alignment horizontal="right" vertical="center"/>
    </xf>
    <xf numFmtId="0" fontId="0" fillId="0" borderId="0" xfId="0" applyAlignment="1">
      <alignment horizontal="center" vertical="top"/>
    </xf>
    <xf numFmtId="0" fontId="0" fillId="0" borderId="0" xfId="0" applyFill="1" applyAlignment="1">
      <alignment horizontal="center" vertical="top"/>
    </xf>
    <xf numFmtId="8" fontId="49" fillId="0" borderId="11" xfId="0" applyNumberFormat="1" applyFont="1" applyFill="1" applyBorder="1" applyAlignment="1" applyProtection="1">
      <alignment horizontal="right"/>
    </xf>
    <xf numFmtId="49" fontId="50" fillId="0" borderId="0" xfId="0" applyNumberFormat="1" applyFont="1" applyAlignment="1">
      <alignment horizontal="center" vertical="top"/>
    </xf>
    <xf numFmtId="49" fontId="50" fillId="0" borderId="0" xfId="0" applyNumberFormat="1" applyFont="1" applyAlignment="1">
      <alignment horizontal="left" vertical="top"/>
    </xf>
    <xf numFmtId="4" fontId="50" fillId="0" borderId="0" xfId="0" applyNumberFormat="1" applyFont="1" applyAlignment="1">
      <alignment horizontal="right" vertical="top" wrapText="1" indent="1"/>
    </xf>
    <xf numFmtId="49" fontId="50" fillId="0" borderId="0" xfId="0" applyNumberFormat="1" applyFont="1" applyFill="1" applyAlignment="1">
      <alignment horizontal="center" vertical="top"/>
    </xf>
    <xf numFmtId="4" fontId="50" fillId="0" borderId="0" xfId="0" applyNumberFormat="1" applyFont="1" applyFill="1" applyAlignment="1">
      <alignment horizontal="right" vertical="top" wrapText="1" indent="1"/>
    </xf>
    <xf numFmtId="0" fontId="50" fillId="0" borderId="0" xfId="0" applyFont="1" applyAlignment="1">
      <alignment horizontal="left" vertical="top" wrapText="1"/>
    </xf>
    <xf numFmtId="0" fontId="51" fillId="0" borderId="0" xfId="0" applyFont="1" applyAlignment="1">
      <alignment horizontal="left" vertical="top" wrapText="1"/>
    </xf>
    <xf numFmtId="8" fontId="17" fillId="0" borderId="12" xfId="0" applyNumberFormat="1" applyFont="1" applyBorder="1" applyAlignment="1" applyProtection="1">
      <alignment horizontal="right"/>
    </xf>
    <xf numFmtId="49" fontId="52" fillId="0" borderId="0" xfId="0" applyNumberFormat="1" applyFont="1" applyFill="1" applyAlignment="1">
      <alignment horizontal="center" vertical="top"/>
    </xf>
    <xf numFmtId="0" fontId="52" fillId="0" borderId="0" xfId="0" applyFont="1" applyFill="1" applyAlignment="1">
      <alignment horizontal="left" vertical="top" wrapText="1"/>
    </xf>
    <xf numFmtId="4" fontId="52" fillId="0" borderId="0" xfId="0" applyNumberFormat="1" applyFont="1" applyFill="1" applyAlignment="1">
      <alignment horizontal="right" vertical="top" wrapText="1" indent="1"/>
    </xf>
    <xf numFmtId="49" fontId="52" fillId="0" borderId="0" xfId="0" applyNumberFormat="1" applyFont="1" applyAlignment="1" applyProtection="1">
      <alignment horizontal="center" vertical="top"/>
    </xf>
    <xf numFmtId="0" fontId="52" fillId="0" borderId="0" xfId="0" applyFont="1" applyAlignment="1" applyProtection="1">
      <alignment horizontal="justify" vertical="center" wrapText="1"/>
    </xf>
    <xf numFmtId="4" fontId="52" fillId="0" borderId="0" xfId="0" applyNumberFormat="1" applyFont="1" applyAlignment="1" applyProtection="1">
      <alignment horizontal="right" vertical="top" wrapText="1" indent="1"/>
    </xf>
    <xf numFmtId="164" fontId="4" fillId="0" borderId="0" xfId="0" applyNumberFormat="1" applyFont="1" applyAlignment="1" applyProtection="1">
      <alignment horizontal="right" vertical="top"/>
      <protection locked="0"/>
    </xf>
    <xf numFmtId="164" fontId="4" fillId="0" borderId="0" xfId="0" applyNumberFormat="1" applyFont="1" applyAlignment="1" applyProtection="1">
      <alignment horizontal="right" vertical="top" wrapText="1" indent="1"/>
    </xf>
    <xf numFmtId="164" fontId="4" fillId="0" borderId="0" xfId="0" applyNumberFormat="1" applyFont="1" applyFill="1" applyAlignment="1" applyProtection="1">
      <alignment horizontal="right" vertical="top" wrapText="1" indent="1"/>
    </xf>
    <xf numFmtId="164" fontId="4" fillId="0" borderId="0" xfId="0" applyNumberFormat="1" applyFont="1" applyAlignment="1">
      <alignment horizontal="right" vertical="top" wrapText="1" indent="1"/>
    </xf>
    <xf numFmtId="164" fontId="4" fillId="0" borderId="0" xfId="0" applyNumberFormat="1" applyFont="1" applyFill="1" applyAlignment="1">
      <alignment horizontal="right" vertical="top" wrapText="1" indent="1"/>
    </xf>
    <xf numFmtId="164" fontId="4" fillId="0" borderId="0" xfId="0" applyNumberFormat="1" applyFont="1" applyAlignment="1" applyProtection="1">
      <alignment horizontal="left" vertical="top"/>
    </xf>
    <xf numFmtId="164" fontId="4" fillId="0" borderId="0" xfId="0" applyNumberFormat="1" applyFont="1" applyAlignment="1" applyProtection="1">
      <alignment horizontal="right" vertical="top"/>
    </xf>
    <xf numFmtId="164" fontId="4" fillId="0" borderId="0" xfId="0" applyNumberFormat="1" applyFont="1" applyFill="1" applyAlignment="1" applyProtection="1">
      <alignment horizontal="right" vertical="top"/>
    </xf>
    <xf numFmtId="164" fontId="4" fillId="0" borderId="0" xfId="0" applyNumberFormat="1" applyFont="1" applyFill="1" applyAlignment="1">
      <alignment horizontal="right" vertical="top"/>
    </xf>
    <xf numFmtId="0" fontId="4" fillId="0" borderId="0" xfId="0" applyFont="1" applyAlignment="1">
      <alignment horizontal="justify" vertical="center" wrapText="1"/>
    </xf>
    <xf numFmtId="0" fontId="14" fillId="0" borderId="0" xfId="0" applyFont="1" applyAlignment="1">
      <alignment horizontal="left" vertical="top" wrapText="1"/>
    </xf>
    <xf numFmtId="49" fontId="0" fillId="0" borderId="0" xfId="0" applyNumberFormat="1" applyAlignment="1">
      <alignment horizontal="center" vertical="top"/>
    </xf>
    <xf numFmtId="49" fontId="4" fillId="0" borderId="0" xfId="0" applyNumberFormat="1" applyFont="1" applyAlignment="1">
      <alignment horizontal="center" vertical="top"/>
    </xf>
    <xf numFmtId="4" fontId="0" fillId="0" borderId="0" xfId="0" applyNumberFormat="1" applyAlignment="1">
      <alignment horizontal="right" vertical="top" wrapText="1" indent="1"/>
    </xf>
    <xf numFmtId="164" fontId="0" fillId="0" borderId="0" xfId="0" applyNumberFormat="1" applyAlignment="1">
      <alignment horizontal="right" vertical="top"/>
    </xf>
    <xf numFmtId="164" fontId="0" fillId="0" borderId="0" xfId="0" applyNumberFormat="1" applyAlignment="1">
      <alignment horizontal="right" vertical="top" wrapText="1" indent="1"/>
    </xf>
    <xf numFmtId="49" fontId="0" fillId="0" borderId="0" xfId="0" applyNumberFormat="1" applyAlignment="1" applyProtection="1">
      <alignment horizontal="center" vertical="top"/>
    </xf>
    <xf numFmtId="49" fontId="4" fillId="0" borderId="0" xfId="0" applyNumberFormat="1" applyFont="1" applyAlignment="1" applyProtection="1">
      <alignment horizontal="center" vertical="top"/>
    </xf>
    <xf numFmtId="49" fontId="0" fillId="0" borderId="0" xfId="0" applyNumberFormat="1" applyFill="1" applyAlignment="1" applyProtection="1">
      <alignment horizontal="center" vertical="top"/>
    </xf>
    <xf numFmtId="164" fontId="0" fillId="0" borderId="0" xfId="0" applyNumberFormat="1" applyAlignment="1" applyProtection="1">
      <alignment horizontal="right" vertical="top" wrapText="1" indent="1"/>
    </xf>
    <xf numFmtId="164" fontId="4" fillId="0" borderId="0" xfId="0" applyNumberFormat="1" applyFont="1" applyAlignment="1" applyProtection="1">
      <alignment horizontal="right" vertical="top"/>
      <protection locked="0"/>
    </xf>
    <xf numFmtId="4" fontId="53" fillId="0" borderId="0" xfId="0" applyNumberFormat="1" applyFont="1" applyFill="1" applyAlignment="1" applyProtection="1">
      <alignment horizontal="right" vertical="top" wrapText="1" indent="1"/>
    </xf>
    <xf numFmtId="4" fontId="53" fillId="0" borderId="0" xfId="0" applyNumberFormat="1" applyFont="1" applyAlignment="1" applyProtection="1">
      <alignment horizontal="right" vertical="top" wrapText="1" indent="1"/>
    </xf>
    <xf numFmtId="49" fontId="53" fillId="0" borderId="0" xfId="0" applyNumberFormat="1" applyFont="1" applyFill="1" applyAlignment="1" applyProtection="1">
      <alignment horizontal="center" vertical="top"/>
    </xf>
    <xf numFmtId="49" fontId="53" fillId="0" borderId="0" xfId="0" applyNumberFormat="1" applyFont="1" applyAlignment="1" applyProtection="1">
      <alignment horizontal="center" vertical="top"/>
    </xf>
    <xf numFmtId="0" fontId="53" fillId="0" borderId="0" xfId="0" applyFont="1" applyAlignment="1" applyProtection="1">
      <alignment horizontal="left" vertical="top" wrapText="1"/>
    </xf>
    <xf numFmtId="0" fontId="48" fillId="0" borderId="0" xfId="0" applyFont="1" applyAlignment="1" applyProtection="1">
      <alignment horizontal="left" wrapText="1"/>
    </xf>
    <xf numFmtId="49" fontId="41" fillId="0" borderId="0" xfId="0" applyNumberFormat="1" applyFont="1" applyBorder="1" applyAlignment="1" applyProtection="1">
      <alignment horizontal="left" vertical="center" wrapText="1"/>
    </xf>
    <xf numFmtId="0" fontId="25" fillId="0" borderId="0" xfId="0" applyFont="1" applyBorder="1" applyAlignment="1" applyProtection="1">
      <alignment horizontal="left" wrapText="1"/>
    </xf>
    <xf numFmtId="49" fontId="11" fillId="0" borderId="0" xfId="0" applyNumberFormat="1" applyFont="1" applyAlignment="1" applyProtection="1">
      <alignment horizontal="center"/>
    </xf>
    <xf numFmtId="0" fontId="9" fillId="0" borderId="0" xfId="0" applyFont="1" applyAlignment="1" applyProtection="1">
      <alignment horizontal="left" vertical="center" wrapText="1"/>
    </xf>
    <xf numFmtId="0" fontId="0" fillId="0" borderId="0" xfId="0" applyAlignment="1" applyProtection="1"/>
    <xf numFmtId="49" fontId="48" fillId="0" borderId="0" xfId="0" applyNumberFormat="1" applyFont="1" applyAlignment="1" applyProtection="1">
      <alignment horizontal="left" vertical="top" wrapText="1"/>
    </xf>
    <xf numFmtId="49" fontId="48" fillId="0" borderId="0" xfId="0" applyNumberFormat="1" applyFont="1" applyAlignment="1" applyProtection="1">
      <alignment horizontal="left" vertical="top"/>
    </xf>
    <xf numFmtId="0" fontId="48" fillId="0" borderId="0" xfId="0" applyFont="1" applyAlignment="1" applyProtection="1">
      <alignment horizontal="left" vertical="top" wrapText="1"/>
    </xf>
    <xf numFmtId="0" fontId="0" fillId="0" borderId="0" xfId="0" applyProtection="1"/>
    <xf numFmtId="164" fontId="53" fillId="0" borderId="0" xfId="0" applyNumberFormat="1" applyFont="1" applyAlignment="1" applyProtection="1">
      <alignment horizontal="right" vertical="top"/>
      <protection locked="0"/>
    </xf>
    <xf numFmtId="164" fontId="53" fillId="0" borderId="0" xfId="0" applyNumberFormat="1" applyFont="1" applyAlignment="1" applyProtection="1">
      <alignment horizontal="right" vertical="top" wrapText="1" indent="1"/>
    </xf>
  </cellXfs>
  <cellStyles count="15">
    <cellStyle name="Navadno" xfId="0" builtinId="0"/>
    <cellStyle name="Navadno 2" xfId="1"/>
    <cellStyle name="Navadno 2 2" xfId="3"/>
    <cellStyle name="Navadno 3" xfId="2"/>
    <cellStyle name="Navadno 4" xfId="5"/>
    <cellStyle name="Navadno 4 2" xfId="8"/>
    <cellStyle name="Navadno 5" xfId="6"/>
    <cellStyle name="Navadno 6" xfId="4"/>
    <cellStyle name="Navadno 7" xfId="7"/>
    <cellStyle name="Navadno 7 2" xfId="13"/>
    <cellStyle name="Navadno 8" xfId="9"/>
    <cellStyle name="Navadno 8 2" xfId="14"/>
    <cellStyle name="Navadno 9" xfId="10"/>
    <cellStyle name="Normal_A .  C . JAS.-V" xfId="11"/>
    <cellStyle name="Normal_II. REK PRIK" xfId="12"/>
  </cellStyles>
  <dxfs count="92">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6"/>
  <sheetViews>
    <sheetView view="pageBreakPreview" topLeftCell="A7" zoomScaleNormal="100" zoomScaleSheetLayoutView="100" workbookViewId="0">
      <selection activeCell="E19" sqref="E19"/>
    </sheetView>
  </sheetViews>
  <sheetFormatPr defaultColWidth="10" defaultRowHeight="11.25"/>
  <cols>
    <col min="1" max="1" width="10" style="10" customWidth="1"/>
    <col min="2" max="2" width="13" style="58" customWidth="1"/>
    <col min="3" max="4" width="10" style="59" customWidth="1"/>
    <col min="5" max="5" width="11.140625" style="59" customWidth="1"/>
    <col min="6" max="6" width="3.85546875" style="10" customWidth="1"/>
    <col min="7" max="7" width="5.42578125" style="10" customWidth="1"/>
    <col min="8" max="8" width="23" style="10" customWidth="1"/>
    <col min="9" max="9" width="9.85546875" style="10" customWidth="1"/>
    <col min="10" max="15" width="10" style="10" customWidth="1"/>
    <col min="16" max="16" width="21.7109375" style="10" bestFit="1" customWidth="1"/>
    <col min="17" max="255" width="10" style="10"/>
    <col min="256" max="256" width="4.28515625" style="10" customWidth="1"/>
    <col min="257" max="257" width="10" style="10" customWidth="1"/>
    <col min="258" max="258" width="13" style="10" customWidth="1"/>
    <col min="259" max="260" width="10" style="10" customWidth="1"/>
    <col min="261" max="261" width="11.140625" style="10" customWidth="1"/>
    <col min="262" max="262" width="3.85546875" style="10" customWidth="1"/>
    <col min="263" max="263" width="20" style="10" customWidth="1"/>
    <col min="264" max="264" width="21.5703125" style="10" customWidth="1"/>
    <col min="265" max="265" width="9.85546875" style="10" customWidth="1"/>
    <col min="266" max="271" width="10" style="10" customWidth="1"/>
    <col min="272" max="272" width="21.7109375" style="10" bestFit="1" customWidth="1"/>
    <col min="273" max="511" width="10" style="10"/>
    <col min="512" max="512" width="4.28515625" style="10" customWidth="1"/>
    <col min="513" max="513" width="10" style="10" customWidth="1"/>
    <col min="514" max="514" width="13" style="10" customWidth="1"/>
    <col min="515" max="516" width="10" style="10" customWidth="1"/>
    <col min="517" max="517" width="11.140625" style="10" customWidth="1"/>
    <col min="518" max="518" width="3.85546875" style="10" customWidth="1"/>
    <col min="519" max="519" width="20" style="10" customWidth="1"/>
    <col min="520" max="520" width="21.5703125" style="10" customWidth="1"/>
    <col min="521" max="521" width="9.85546875" style="10" customWidth="1"/>
    <col min="522" max="527" width="10" style="10" customWidth="1"/>
    <col min="528" max="528" width="21.7109375" style="10" bestFit="1" customWidth="1"/>
    <col min="529" max="767" width="10" style="10"/>
    <col min="768" max="768" width="4.28515625" style="10" customWidth="1"/>
    <col min="769" max="769" width="10" style="10" customWidth="1"/>
    <col min="770" max="770" width="13" style="10" customWidth="1"/>
    <col min="771" max="772" width="10" style="10" customWidth="1"/>
    <col min="773" max="773" width="11.140625" style="10" customWidth="1"/>
    <col min="774" max="774" width="3.85546875" style="10" customWidth="1"/>
    <col min="775" max="775" width="20" style="10" customWidth="1"/>
    <col min="776" max="776" width="21.5703125" style="10" customWidth="1"/>
    <col min="777" max="777" width="9.85546875" style="10" customWidth="1"/>
    <col min="778" max="783" width="10" style="10" customWidth="1"/>
    <col min="784" max="784" width="21.7109375" style="10" bestFit="1" customWidth="1"/>
    <col min="785" max="1023" width="10" style="10"/>
    <col min="1024" max="1024" width="4.28515625" style="10" customWidth="1"/>
    <col min="1025" max="1025" width="10" style="10" customWidth="1"/>
    <col min="1026" max="1026" width="13" style="10" customWidth="1"/>
    <col min="1027" max="1028" width="10" style="10" customWidth="1"/>
    <col min="1029" max="1029" width="11.140625" style="10" customWidth="1"/>
    <col min="1030" max="1030" width="3.85546875" style="10" customWidth="1"/>
    <col min="1031" max="1031" width="20" style="10" customWidth="1"/>
    <col min="1032" max="1032" width="21.5703125" style="10" customWidth="1"/>
    <col min="1033" max="1033" width="9.85546875" style="10" customWidth="1"/>
    <col min="1034" max="1039" width="10" style="10" customWidth="1"/>
    <col min="1040" max="1040" width="21.7109375" style="10" bestFit="1" customWidth="1"/>
    <col min="1041" max="1279" width="10" style="10"/>
    <col min="1280" max="1280" width="4.28515625" style="10" customWidth="1"/>
    <col min="1281" max="1281" width="10" style="10" customWidth="1"/>
    <col min="1282" max="1282" width="13" style="10" customWidth="1"/>
    <col min="1283" max="1284" width="10" style="10" customWidth="1"/>
    <col min="1285" max="1285" width="11.140625" style="10" customWidth="1"/>
    <col min="1286" max="1286" width="3.85546875" style="10" customWidth="1"/>
    <col min="1287" max="1287" width="20" style="10" customWidth="1"/>
    <col min="1288" max="1288" width="21.5703125" style="10" customWidth="1"/>
    <col min="1289" max="1289" width="9.85546875" style="10" customWidth="1"/>
    <col min="1290" max="1295" width="10" style="10" customWidth="1"/>
    <col min="1296" max="1296" width="21.7109375" style="10" bestFit="1" customWidth="1"/>
    <col min="1297" max="1535" width="10" style="10"/>
    <col min="1536" max="1536" width="4.28515625" style="10" customWidth="1"/>
    <col min="1537" max="1537" width="10" style="10" customWidth="1"/>
    <col min="1538" max="1538" width="13" style="10" customWidth="1"/>
    <col min="1539" max="1540" width="10" style="10" customWidth="1"/>
    <col min="1541" max="1541" width="11.140625" style="10" customWidth="1"/>
    <col min="1542" max="1542" width="3.85546875" style="10" customWidth="1"/>
    <col min="1543" max="1543" width="20" style="10" customWidth="1"/>
    <col min="1544" max="1544" width="21.5703125" style="10" customWidth="1"/>
    <col min="1545" max="1545" width="9.85546875" style="10" customWidth="1"/>
    <col min="1546" max="1551" width="10" style="10" customWidth="1"/>
    <col min="1552" max="1552" width="21.7109375" style="10" bestFit="1" customWidth="1"/>
    <col min="1553" max="1791" width="10" style="10"/>
    <col min="1792" max="1792" width="4.28515625" style="10" customWidth="1"/>
    <col min="1793" max="1793" width="10" style="10" customWidth="1"/>
    <col min="1794" max="1794" width="13" style="10" customWidth="1"/>
    <col min="1795" max="1796" width="10" style="10" customWidth="1"/>
    <col min="1797" max="1797" width="11.140625" style="10" customWidth="1"/>
    <col min="1798" max="1798" width="3.85546875" style="10" customWidth="1"/>
    <col min="1799" max="1799" width="20" style="10" customWidth="1"/>
    <col min="1800" max="1800" width="21.5703125" style="10" customWidth="1"/>
    <col min="1801" max="1801" width="9.85546875" style="10" customWidth="1"/>
    <col min="1802" max="1807" width="10" style="10" customWidth="1"/>
    <col min="1808" max="1808" width="21.7109375" style="10" bestFit="1" customWidth="1"/>
    <col min="1809" max="2047" width="10" style="10"/>
    <col min="2048" max="2048" width="4.28515625" style="10" customWidth="1"/>
    <col min="2049" max="2049" width="10" style="10" customWidth="1"/>
    <col min="2050" max="2050" width="13" style="10" customWidth="1"/>
    <col min="2051" max="2052" width="10" style="10" customWidth="1"/>
    <col min="2053" max="2053" width="11.140625" style="10" customWidth="1"/>
    <col min="2054" max="2054" width="3.85546875" style="10" customWidth="1"/>
    <col min="2055" max="2055" width="20" style="10" customWidth="1"/>
    <col min="2056" max="2056" width="21.5703125" style="10" customWidth="1"/>
    <col min="2057" max="2057" width="9.85546875" style="10" customWidth="1"/>
    <col min="2058" max="2063" width="10" style="10" customWidth="1"/>
    <col min="2064" max="2064" width="21.7109375" style="10" bestFit="1" customWidth="1"/>
    <col min="2065" max="2303" width="10" style="10"/>
    <col min="2304" max="2304" width="4.28515625" style="10" customWidth="1"/>
    <col min="2305" max="2305" width="10" style="10" customWidth="1"/>
    <col min="2306" max="2306" width="13" style="10" customWidth="1"/>
    <col min="2307" max="2308" width="10" style="10" customWidth="1"/>
    <col min="2309" max="2309" width="11.140625" style="10" customWidth="1"/>
    <col min="2310" max="2310" width="3.85546875" style="10" customWidth="1"/>
    <col min="2311" max="2311" width="20" style="10" customWidth="1"/>
    <col min="2312" max="2312" width="21.5703125" style="10" customWidth="1"/>
    <col min="2313" max="2313" width="9.85546875" style="10" customWidth="1"/>
    <col min="2314" max="2319" width="10" style="10" customWidth="1"/>
    <col min="2320" max="2320" width="21.7109375" style="10" bestFit="1" customWidth="1"/>
    <col min="2321" max="2559" width="10" style="10"/>
    <col min="2560" max="2560" width="4.28515625" style="10" customWidth="1"/>
    <col min="2561" max="2561" width="10" style="10" customWidth="1"/>
    <col min="2562" max="2562" width="13" style="10" customWidth="1"/>
    <col min="2563" max="2564" width="10" style="10" customWidth="1"/>
    <col min="2565" max="2565" width="11.140625" style="10" customWidth="1"/>
    <col min="2566" max="2566" width="3.85546875" style="10" customWidth="1"/>
    <col min="2567" max="2567" width="20" style="10" customWidth="1"/>
    <col min="2568" max="2568" width="21.5703125" style="10" customWidth="1"/>
    <col min="2569" max="2569" width="9.85546875" style="10" customWidth="1"/>
    <col min="2570" max="2575" width="10" style="10" customWidth="1"/>
    <col min="2576" max="2576" width="21.7109375" style="10" bestFit="1" customWidth="1"/>
    <col min="2577" max="2815" width="10" style="10"/>
    <col min="2816" max="2816" width="4.28515625" style="10" customWidth="1"/>
    <col min="2817" max="2817" width="10" style="10" customWidth="1"/>
    <col min="2818" max="2818" width="13" style="10" customWidth="1"/>
    <col min="2819" max="2820" width="10" style="10" customWidth="1"/>
    <col min="2821" max="2821" width="11.140625" style="10" customWidth="1"/>
    <col min="2822" max="2822" width="3.85546875" style="10" customWidth="1"/>
    <col min="2823" max="2823" width="20" style="10" customWidth="1"/>
    <col min="2824" max="2824" width="21.5703125" style="10" customWidth="1"/>
    <col min="2825" max="2825" width="9.85546875" style="10" customWidth="1"/>
    <col min="2826" max="2831" width="10" style="10" customWidth="1"/>
    <col min="2832" max="2832" width="21.7109375" style="10" bestFit="1" customWidth="1"/>
    <col min="2833" max="3071" width="10" style="10"/>
    <col min="3072" max="3072" width="4.28515625" style="10" customWidth="1"/>
    <col min="3073" max="3073" width="10" style="10" customWidth="1"/>
    <col min="3074" max="3074" width="13" style="10" customWidth="1"/>
    <col min="3075" max="3076" width="10" style="10" customWidth="1"/>
    <col min="3077" max="3077" width="11.140625" style="10" customWidth="1"/>
    <col min="3078" max="3078" width="3.85546875" style="10" customWidth="1"/>
    <col min="3079" max="3079" width="20" style="10" customWidth="1"/>
    <col min="3080" max="3080" width="21.5703125" style="10" customWidth="1"/>
    <col min="3081" max="3081" width="9.85546875" style="10" customWidth="1"/>
    <col min="3082" max="3087" width="10" style="10" customWidth="1"/>
    <col min="3088" max="3088" width="21.7109375" style="10" bestFit="1" customWidth="1"/>
    <col min="3089" max="3327" width="10" style="10"/>
    <col min="3328" max="3328" width="4.28515625" style="10" customWidth="1"/>
    <col min="3329" max="3329" width="10" style="10" customWidth="1"/>
    <col min="3330" max="3330" width="13" style="10" customWidth="1"/>
    <col min="3331" max="3332" width="10" style="10" customWidth="1"/>
    <col min="3333" max="3333" width="11.140625" style="10" customWidth="1"/>
    <col min="3334" max="3334" width="3.85546875" style="10" customWidth="1"/>
    <col min="3335" max="3335" width="20" style="10" customWidth="1"/>
    <col min="3336" max="3336" width="21.5703125" style="10" customWidth="1"/>
    <col min="3337" max="3337" width="9.85546875" style="10" customWidth="1"/>
    <col min="3338" max="3343" width="10" style="10" customWidth="1"/>
    <col min="3344" max="3344" width="21.7109375" style="10" bestFit="1" customWidth="1"/>
    <col min="3345" max="3583" width="10" style="10"/>
    <col min="3584" max="3584" width="4.28515625" style="10" customWidth="1"/>
    <col min="3585" max="3585" width="10" style="10" customWidth="1"/>
    <col min="3586" max="3586" width="13" style="10" customWidth="1"/>
    <col min="3587" max="3588" width="10" style="10" customWidth="1"/>
    <col min="3589" max="3589" width="11.140625" style="10" customWidth="1"/>
    <col min="3590" max="3590" width="3.85546875" style="10" customWidth="1"/>
    <col min="3591" max="3591" width="20" style="10" customWidth="1"/>
    <col min="3592" max="3592" width="21.5703125" style="10" customWidth="1"/>
    <col min="3593" max="3593" width="9.85546875" style="10" customWidth="1"/>
    <col min="3594" max="3599" width="10" style="10" customWidth="1"/>
    <col min="3600" max="3600" width="21.7109375" style="10" bestFit="1" customWidth="1"/>
    <col min="3601" max="3839" width="10" style="10"/>
    <col min="3840" max="3840" width="4.28515625" style="10" customWidth="1"/>
    <col min="3841" max="3841" width="10" style="10" customWidth="1"/>
    <col min="3842" max="3842" width="13" style="10" customWidth="1"/>
    <col min="3843" max="3844" width="10" style="10" customWidth="1"/>
    <col min="3845" max="3845" width="11.140625" style="10" customWidth="1"/>
    <col min="3846" max="3846" width="3.85546875" style="10" customWidth="1"/>
    <col min="3847" max="3847" width="20" style="10" customWidth="1"/>
    <col min="3848" max="3848" width="21.5703125" style="10" customWidth="1"/>
    <col min="3849" max="3849" width="9.85546875" style="10" customWidth="1"/>
    <col min="3850" max="3855" width="10" style="10" customWidth="1"/>
    <col min="3856" max="3856" width="21.7109375" style="10" bestFit="1" customWidth="1"/>
    <col min="3857" max="4095" width="10" style="10"/>
    <col min="4096" max="4096" width="4.28515625" style="10" customWidth="1"/>
    <col min="4097" max="4097" width="10" style="10" customWidth="1"/>
    <col min="4098" max="4098" width="13" style="10" customWidth="1"/>
    <col min="4099" max="4100" width="10" style="10" customWidth="1"/>
    <col min="4101" max="4101" width="11.140625" style="10" customWidth="1"/>
    <col min="4102" max="4102" width="3.85546875" style="10" customWidth="1"/>
    <col min="4103" max="4103" width="20" style="10" customWidth="1"/>
    <col min="4104" max="4104" width="21.5703125" style="10" customWidth="1"/>
    <col min="4105" max="4105" width="9.85546875" style="10" customWidth="1"/>
    <col min="4106" max="4111" width="10" style="10" customWidth="1"/>
    <col min="4112" max="4112" width="21.7109375" style="10" bestFit="1" customWidth="1"/>
    <col min="4113" max="4351" width="10" style="10"/>
    <col min="4352" max="4352" width="4.28515625" style="10" customWidth="1"/>
    <col min="4353" max="4353" width="10" style="10" customWidth="1"/>
    <col min="4354" max="4354" width="13" style="10" customWidth="1"/>
    <col min="4355" max="4356" width="10" style="10" customWidth="1"/>
    <col min="4357" max="4357" width="11.140625" style="10" customWidth="1"/>
    <col min="4358" max="4358" width="3.85546875" style="10" customWidth="1"/>
    <col min="4359" max="4359" width="20" style="10" customWidth="1"/>
    <col min="4360" max="4360" width="21.5703125" style="10" customWidth="1"/>
    <col min="4361" max="4361" width="9.85546875" style="10" customWidth="1"/>
    <col min="4362" max="4367" width="10" style="10" customWidth="1"/>
    <col min="4368" max="4368" width="21.7109375" style="10" bestFit="1" customWidth="1"/>
    <col min="4369" max="4607" width="10" style="10"/>
    <col min="4608" max="4608" width="4.28515625" style="10" customWidth="1"/>
    <col min="4609" max="4609" width="10" style="10" customWidth="1"/>
    <col min="4610" max="4610" width="13" style="10" customWidth="1"/>
    <col min="4611" max="4612" width="10" style="10" customWidth="1"/>
    <col min="4613" max="4613" width="11.140625" style="10" customWidth="1"/>
    <col min="4614" max="4614" width="3.85546875" style="10" customWidth="1"/>
    <col min="4615" max="4615" width="20" style="10" customWidth="1"/>
    <col min="4616" max="4616" width="21.5703125" style="10" customWidth="1"/>
    <col min="4617" max="4617" width="9.85546875" style="10" customWidth="1"/>
    <col min="4618" max="4623" width="10" style="10" customWidth="1"/>
    <col min="4624" max="4624" width="21.7109375" style="10" bestFit="1" customWidth="1"/>
    <col min="4625" max="4863" width="10" style="10"/>
    <col min="4864" max="4864" width="4.28515625" style="10" customWidth="1"/>
    <col min="4865" max="4865" width="10" style="10" customWidth="1"/>
    <col min="4866" max="4866" width="13" style="10" customWidth="1"/>
    <col min="4867" max="4868" width="10" style="10" customWidth="1"/>
    <col min="4869" max="4869" width="11.140625" style="10" customWidth="1"/>
    <col min="4870" max="4870" width="3.85546875" style="10" customWidth="1"/>
    <col min="4871" max="4871" width="20" style="10" customWidth="1"/>
    <col min="4872" max="4872" width="21.5703125" style="10" customWidth="1"/>
    <col min="4873" max="4873" width="9.85546875" style="10" customWidth="1"/>
    <col min="4874" max="4879" width="10" style="10" customWidth="1"/>
    <col min="4880" max="4880" width="21.7109375" style="10" bestFit="1" customWidth="1"/>
    <col min="4881" max="5119" width="10" style="10"/>
    <col min="5120" max="5120" width="4.28515625" style="10" customWidth="1"/>
    <col min="5121" max="5121" width="10" style="10" customWidth="1"/>
    <col min="5122" max="5122" width="13" style="10" customWidth="1"/>
    <col min="5123" max="5124" width="10" style="10" customWidth="1"/>
    <col min="5125" max="5125" width="11.140625" style="10" customWidth="1"/>
    <col min="5126" max="5126" width="3.85546875" style="10" customWidth="1"/>
    <col min="5127" max="5127" width="20" style="10" customWidth="1"/>
    <col min="5128" max="5128" width="21.5703125" style="10" customWidth="1"/>
    <col min="5129" max="5129" width="9.85546875" style="10" customWidth="1"/>
    <col min="5130" max="5135" width="10" style="10" customWidth="1"/>
    <col min="5136" max="5136" width="21.7109375" style="10" bestFit="1" customWidth="1"/>
    <col min="5137" max="5375" width="10" style="10"/>
    <col min="5376" max="5376" width="4.28515625" style="10" customWidth="1"/>
    <col min="5377" max="5377" width="10" style="10" customWidth="1"/>
    <col min="5378" max="5378" width="13" style="10" customWidth="1"/>
    <col min="5379" max="5380" width="10" style="10" customWidth="1"/>
    <col min="5381" max="5381" width="11.140625" style="10" customWidth="1"/>
    <col min="5382" max="5382" width="3.85546875" style="10" customWidth="1"/>
    <col min="5383" max="5383" width="20" style="10" customWidth="1"/>
    <col min="5384" max="5384" width="21.5703125" style="10" customWidth="1"/>
    <col min="5385" max="5385" width="9.85546875" style="10" customWidth="1"/>
    <col min="5386" max="5391" width="10" style="10" customWidth="1"/>
    <col min="5392" max="5392" width="21.7109375" style="10" bestFit="1" customWidth="1"/>
    <col min="5393" max="5631" width="10" style="10"/>
    <col min="5632" max="5632" width="4.28515625" style="10" customWidth="1"/>
    <col min="5633" max="5633" width="10" style="10" customWidth="1"/>
    <col min="5634" max="5634" width="13" style="10" customWidth="1"/>
    <col min="5635" max="5636" width="10" style="10" customWidth="1"/>
    <col min="5637" max="5637" width="11.140625" style="10" customWidth="1"/>
    <col min="5638" max="5638" width="3.85546875" style="10" customWidth="1"/>
    <col min="5639" max="5639" width="20" style="10" customWidth="1"/>
    <col min="5640" max="5640" width="21.5703125" style="10" customWidth="1"/>
    <col min="5641" max="5641" width="9.85546875" style="10" customWidth="1"/>
    <col min="5642" max="5647" width="10" style="10" customWidth="1"/>
    <col min="5648" max="5648" width="21.7109375" style="10" bestFit="1" customWidth="1"/>
    <col min="5649" max="5887" width="10" style="10"/>
    <col min="5888" max="5888" width="4.28515625" style="10" customWidth="1"/>
    <col min="5889" max="5889" width="10" style="10" customWidth="1"/>
    <col min="5890" max="5890" width="13" style="10" customWidth="1"/>
    <col min="5891" max="5892" width="10" style="10" customWidth="1"/>
    <col min="5893" max="5893" width="11.140625" style="10" customWidth="1"/>
    <col min="5894" max="5894" width="3.85546875" style="10" customWidth="1"/>
    <col min="5895" max="5895" width="20" style="10" customWidth="1"/>
    <col min="5896" max="5896" width="21.5703125" style="10" customWidth="1"/>
    <col min="5897" max="5897" width="9.85546875" style="10" customWidth="1"/>
    <col min="5898" max="5903" width="10" style="10" customWidth="1"/>
    <col min="5904" max="5904" width="21.7109375" style="10" bestFit="1" customWidth="1"/>
    <col min="5905" max="6143" width="10" style="10"/>
    <col min="6144" max="6144" width="4.28515625" style="10" customWidth="1"/>
    <col min="6145" max="6145" width="10" style="10" customWidth="1"/>
    <col min="6146" max="6146" width="13" style="10" customWidth="1"/>
    <col min="6147" max="6148" width="10" style="10" customWidth="1"/>
    <col min="6149" max="6149" width="11.140625" style="10" customWidth="1"/>
    <col min="6150" max="6150" width="3.85546875" style="10" customWidth="1"/>
    <col min="6151" max="6151" width="20" style="10" customWidth="1"/>
    <col min="6152" max="6152" width="21.5703125" style="10" customWidth="1"/>
    <col min="6153" max="6153" width="9.85546875" style="10" customWidth="1"/>
    <col min="6154" max="6159" width="10" style="10" customWidth="1"/>
    <col min="6160" max="6160" width="21.7109375" style="10" bestFit="1" customWidth="1"/>
    <col min="6161" max="6399" width="10" style="10"/>
    <col min="6400" max="6400" width="4.28515625" style="10" customWidth="1"/>
    <col min="6401" max="6401" width="10" style="10" customWidth="1"/>
    <col min="6402" max="6402" width="13" style="10" customWidth="1"/>
    <col min="6403" max="6404" width="10" style="10" customWidth="1"/>
    <col min="6405" max="6405" width="11.140625" style="10" customWidth="1"/>
    <col min="6406" max="6406" width="3.85546875" style="10" customWidth="1"/>
    <col min="6407" max="6407" width="20" style="10" customWidth="1"/>
    <col min="6408" max="6408" width="21.5703125" style="10" customWidth="1"/>
    <col min="6409" max="6409" width="9.85546875" style="10" customWidth="1"/>
    <col min="6410" max="6415" width="10" style="10" customWidth="1"/>
    <col min="6416" max="6416" width="21.7109375" style="10" bestFit="1" customWidth="1"/>
    <col min="6417" max="6655" width="10" style="10"/>
    <col min="6656" max="6656" width="4.28515625" style="10" customWidth="1"/>
    <col min="6657" max="6657" width="10" style="10" customWidth="1"/>
    <col min="6658" max="6658" width="13" style="10" customWidth="1"/>
    <col min="6659" max="6660" width="10" style="10" customWidth="1"/>
    <col min="6661" max="6661" width="11.140625" style="10" customWidth="1"/>
    <col min="6662" max="6662" width="3.85546875" style="10" customWidth="1"/>
    <col min="6663" max="6663" width="20" style="10" customWidth="1"/>
    <col min="6664" max="6664" width="21.5703125" style="10" customWidth="1"/>
    <col min="6665" max="6665" width="9.85546875" style="10" customWidth="1"/>
    <col min="6666" max="6671" width="10" style="10" customWidth="1"/>
    <col min="6672" max="6672" width="21.7109375" style="10" bestFit="1" customWidth="1"/>
    <col min="6673" max="6911" width="10" style="10"/>
    <col min="6912" max="6912" width="4.28515625" style="10" customWidth="1"/>
    <col min="6913" max="6913" width="10" style="10" customWidth="1"/>
    <col min="6914" max="6914" width="13" style="10" customWidth="1"/>
    <col min="6915" max="6916" width="10" style="10" customWidth="1"/>
    <col min="6917" max="6917" width="11.140625" style="10" customWidth="1"/>
    <col min="6918" max="6918" width="3.85546875" style="10" customWidth="1"/>
    <col min="6919" max="6919" width="20" style="10" customWidth="1"/>
    <col min="6920" max="6920" width="21.5703125" style="10" customWidth="1"/>
    <col min="6921" max="6921" width="9.85546875" style="10" customWidth="1"/>
    <col min="6922" max="6927" width="10" style="10" customWidth="1"/>
    <col min="6928" max="6928" width="21.7109375" style="10" bestFit="1" customWidth="1"/>
    <col min="6929" max="7167" width="10" style="10"/>
    <col min="7168" max="7168" width="4.28515625" style="10" customWidth="1"/>
    <col min="7169" max="7169" width="10" style="10" customWidth="1"/>
    <col min="7170" max="7170" width="13" style="10" customWidth="1"/>
    <col min="7171" max="7172" width="10" style="10" customWidth="1"/>
    <col min="7173" max="7173" width="11.140625" style="10" customWidth="1"/>
    <col min="7174" max="7174" width="3.85546875" style="10" customWidth="1"/>
    <col min="7175" max="7175" width="20" style="10" customWidth="1"/>
    <col min="7176" max="7176" width="21.5703125" style="10" customWidth="1"/>
    <col min="7177" max="7177" width="9.85546875" style="10" customWidth="1"/>
    <col min="7178" max="7183" width="10" style="10" customWidth="1"/>
    <col min="7184" max="7184" width="21.7109375" style="10" bestFit="1" customWidth="1"/>
    <col min="7185" max="7423" width="10" style="10"/>
    <col min="7424" max="7424" width="4.28515625" style="10" customWidth="1"/>
    <col min="7425" max="7425" width="10" style="10" customWidth="1"/>
    <col min="7426" max="7426" width="13" style="10" customWidth="1"/>
    <col min="7427" max="7428" width="10" style="10" customWidth="1"/>
    <col min="7429" max="7429" width="11.140625" style="10" customWidth="1"/>
    <col min="7430" max="7430" width="3.85546875" style="10" customWidth="1"/>
    <col min="7431" max="7431" width="20" style="10" customWidth="1"/>
    <col min="7432" max="7432" width="21.5703125" style="10" customWidth="1"/>
    <col min="7433" max="7433" width="9.85546875" style="10" customWidth="1"/>
    <col min="7434" max="7439" width="10" style="10" customWidth="1"/>
    <col min="7440" max="7440" width="21.7109375" style="10" bestFit="1" customWidth="1"/>
    <col min="7441" max="7679" width="10" style="10"/>
    <col min="7680" max="7680" width="4.28515625" style="10" customWidth="1"/>
    <col min="7681" max="7681" width="10" style="10" customWidth="1"/>
    <col min="7682" max="7682" width="13" style="10" customWidth="1"/>
    <col min="7683" max="7684" width="10" style="10" customWidth="1"/>
    <col min="7685" max="7685" width="11.140625" style="10" customWidth="1"/>
    <col min="7686" max="7686" width="3.85546875" style="10" customWidth="1"/>
    <col min="7687" max="7687" width="20" style="10" customWidth="1"/>
    <col min="7688" max="7688" width="21.5703125" style="10" customWidth="1"/>
    <col min="7689" max="7689" width="9.85546875" style="10" customWidth="1"/>
    <col min="7690" max="7695" width="10" style="10" customWidth="1"/>
    <col min="7696" max="7696" width="21.7109375" style="10" bestFit="1" customWidth="1"/>
    <col min="7697" max="7935" width="10" style="10"/>
    <col min="7936" max="7936" width="4.28515625" style="10" customWidth="1"/>
    <col min="7937" max="7937" width="10" style="10" customWidth="1"/>
    <col min="7938" max="7938" width="13" style="10" customWidth="1"/>
    <col min="7939" max="7940" width="10" style="10" customWidth="1"/>
    <col min="7941" max="7941" width="11.140625" style="10" customWidth="1"/>
    <col min="7942" max="7942" width="3.85546875" style="10" customWidth="1"/>
    <col min="7943" max="7943" width="20" style="10" customWidth="1"/>
    <col min="7944" max="7944" width="21.5703125" style="10" customWidth="1"/>
    <col min="7945" max="7945" width="9.85546875" style="10" customWidth="1"/>
    <col min="7946" max="7951" width="10" style="10" customWidth="1"/>
    <col min="7952" max="7952" width="21.7109375" style="10" bestFit="1" customWidth="1"/>
    <col min="7953" max="8191" width="10" style="10"/>
    <col min="8192" max="8192" width="4.28515625" style="10" customWidth="1"/>
    <col min="8193" max="8193" width="10" style="10" customWidth="1"/>
    <col min="8194" max="8194" width="13" style="10" customWidth="1"/>
    <col min="8195" max="8196" width="10" style="10" customWidth="1"/>
    <col min="8197" max="8197" width="11.140625" style="10" customWidth="1"/>
    <col min="8198" max="8198" width="3.85546875" style="10" customWidth="1"/>
    <col min="8199" max="8199" width="20" style="10" customWidth="1"/>
    <col min="8200" max="8200" width="21.5703125" style="10" customWidth="1"/>
    <col min="8201" max="8201" width="9.85546875" style="10" customWidth="1"/>
    <col min="8202" max="8207" width="10" style="10" customWidth="1"/>
    <col min="8208" max="8208" width="21.7109375" style="10" bestFit="1" customWidth="1"/>
    <col min="8209" max="8447" width="10" style="10"/>
    <col min="8448" max="8448" width="4.28515625" style="10" customWidth="1"/>
    <col min="8449" max="8449" width="10" style="10" customWidth="1"/>
    <col min="8450" max="8450" width="13" style="10" customWidth="1"/>
    <col min="8451" max="8452" width="10" style="10" customWidth="1"/>
    <col min="8453" max="8453" width="11.140625" style="10" customWidth="1"/>
    <col min="8454" max="8454" width="3.85546875" style="10" customWidth="1"/>
    <col min="8455" max="8455" width="20" style="10" customWidth="1"/>
    <col min="8456" max="8456" width="21.5703125" style="10" customWidth="1"/>
    <col min="8457" max="8457" width="9.85546875" style="10" customWidth="1"/>
    <col min="8458" max="8463" width="10" style="10" customWidth="1"/>
    <col min="8464" max="8464" width="21.7109375" style="10" bestFit="1" customWidth="1"/>
    <col min="8465" max="8703" width="10" style="10"/>
    <col min="8704" max="8704" width="4.28515625" style="10" customWidth="1"/>
    <col min="8705" max="8705" width="10" style="10" customWidth="1"/>
    <col min="8706" max="8706" width="13" style="10" customWidth="1"/>
    <col min="8707" max="8708" width="10" style="10" customWidth="1"/>
    <col min="8709" max="8709" width="11.140625" style="10" customWidth="1"/>
    <col min="8710" max="8710" width="3.85546875" style="10" customWidth="1"/>
    <col min="8711" max="8711" width="20" style="10" customWidth="1"/>
    <col min="8712" max="8712" width="21.5703125" style="10" customWidth="1"/>
    <col min="8713" max="8713" width="9.85546875" style="10" customWidth="1"/>
    <col min="8714" max="8719" width="10" style="10" customWidth="1"/>
    <col min="8720" max="8720" width="21.7109375" style="10" bestFit="1" customWidth="1"/>
    <col min="8721" max="8959" width="10" style="10"/>
    <col min="8960" max="8960" width="4.28515625" style="10" customWidth="1"/>
    <col min="8961" max="8961" width="10" style="10" customWidth="1"/>
    <col min="8962" max="8962" width="13" style="10" customWidth="1"/>
    <col min="8963" max="8964" width="10" style="10" customWidth="1"/>
    <col min="8965" max="8965" width="11.140625" style="10" customWidth="1"/>
    <col min="8966" max="8966" width="3.85546875" style="10" customWidth="1"/>
    <col min="8967" max="8967" width="20" style="10" customWidth="1"/>
    <col min="8968" max="8968" width="21.5703125" style="10" customWidth="1"/>
    <col min="8969" max="8969" width="9.85546875" style="10" customWidth="1"/>
    <col min="8970" max="8975" width="10" style="10" customWidth="1"/>
    <col min="8976" max="8976" width="21.7109375" style="10" bestFit="1" customWidth="1"/>
    <col min="8977" max="9215" width="10" style="10"/>
    <col min="9216" max="9216" width="4.28515625" style="10" customWidth="1"/>
    <col min="9217" max="9217" width="10" style="10" customWidth="1"/>
    <col min="9218" max="9218" width="13" style="10" customWidth="1"/>
    <col min="9219" max="9220" width="10" style="10" customWidth="1"/>
    <col min="9221" max="9221" width="11.140625" style="10" customWidth="1"/>
    <col min="9222" max="9222" width="3.85546875" style="10" customWidth="1"/>
    <col min="9223" max="9223" width="20" style="10" customWidth="1"/>
    <col min="9224" max="9224" width="21.5703125" style="10" customWidth="1"/>
    <col min="9225" max="9225" width="9.85546875" style="10" customWidth="1"/>
    <col min="9226" max="9231" width="10" style="10" customWidth="1"/>
    <col min="9232" max="9232" width="21.7109375" style="10" bestFit="1" customWidth="1"/>
    <col min="9233" max="9471" width="10" style="10"/>
    <col min="9472" max="9472" width="4.28515625" style="10" customWidth="1"/>
    <col min="9473" max="9473" width="10" style="10" customWidth="1"/>
    <col min="9474" max="9474" width="13" style="10" customWidth="1"/>
    <col min="9475" max="9476" width="10" style="10" customWidth="1"/>
    <col min="9477" max="9477" width="11.140625" style="10" customWidth="1"/>
    <col min="9478" max="9478" width="3.85546875" style="10" customWidth="1"/>
    <col min="9479" max="9479" width="20" style="10" customWidth="1"/>
    <col min="9480" max="9480" width="21.5703125" style="10" customWidth="1"/>
    <col min="9481" max="9481" width="9.85546875" style="10" customWidth="1"/>
    <col min="9482" max="9487" width="10" style="10" customWidth="1"/>
    <col min="9488" max="9488" width="21.7109375" style="10" bestFit="1" customWidth="1"/>
    <col min="9489" max="9727" width="10" style="10"/>
    <col min="9728" max="9728" width="4.28515625" style="10" customWidth="1"/>
    <col min="9729" max="9729" width="10" style="10" customWidth="1"/>
    <col min="9730" max="9730" width="13" style="10" customWidth="1"/>
    <col min="9731" max="9732" width="10" style="10" customWidth="1"/>
    <col min="9733" max="9733" width="11.140625" style="10" customWidth="1"/>
    <col min="9734" max="9734" width="3.85546875" style="10" customWidth="1"/>
    <col min="9735" max="9735" width="20" style="10" customWidth="1"/>
    <col min="9736" max="9736" width="21.5703125" style="10" customWidth="1"/>
    <col min="9737" max="9737" width="9.85546875" style="10" customWidth="1"/>
    <col min="9738" max="9743" width="10" style="10" customWidth="1"/>
    <col min="9744" max="9744" width="21.7109375" style="10" bestFit="1" customWidth="1"/>
    <col min="9745" max="9983" width="10" style="10"/>
    <col min="9984" max="9984" width="4.28515625" style="10" customWidth="1"/>
    <col min="9985" max="9985" width="10" style="10" customWidth="1"/>
    <col min="9986" max="9986" width="13" style="10" customWidth="1"/>
    <col min="9987" max="9988" width="10" style="10" customWidth="1"/>
    <col min="9989" max="9989" width="11.140625" style="10" customWidth="1"/>
    <col min="9990" max="9990" width="3.85546875" style="10" customWidth="1"/>
    <col min="9991" max="9991" width="20" style="10" customWidth="1"/>
    <col min="9992" max="9992" width="21.5703125" style="10" customWidth="1"/>
    <col min="9993" max="9993" width="9.85546875" style="10" customWidth="1"/>
    <col min="9994" max="9999" width="10" style="10" customWidth="1"/>
    <col min="10000" max="10000" width="21.7109375" style="10" bestFit="1" customWidth="1"/>
    <col min="10001" max="10239" width="10" style="10"/>
    <col min="10240" max="10240" width="4.28515625" style="10" customWidth="1"/>
    <col min="10241" max="10241" width="10" style="10" customWidth="1"/>
    <col min="10242" max="10242" width="13" style="10" customWidth="1"/>
    <col min="10243" max="10244" width="10" style="10" customWidth="1"/>
    <col min="10245" max="10245" width="11.140625" style="10" customWidth="1"/>
    <col min="10246" max="10246" width="3.85546875" style="10" customWidth="1"/>
    <col min="10247" max="10247" width="20" style="10" customWidth="1"/>
    <col min="10248" max="10248" width="21.5703125" style="10" customWidth="1"/>
    <col min="10249" max="10249" width="9.85546875" style="10" customWidth="1"/>
    <col min="10250" max="10255" width="10" style="10" customWidth="1"/>
    <col min="10256" max="10256" width="21.7109375" style="10" bestFit="1" customWidth="1"/>
    <col min="10257" max="10495" width="10" style="10"/>
    <col min="10496" max="10496" width="4.28515625" style="10" customWidth="1"/>
    <col min="10497" max="10497" width="10" style="10" customWidth="1"/>
    <col min="10498" max="10498" width="13" style="10" customWidth="1"/>
    <col min="10499" max="10500" width="10" style="10" customWidth="1"/>
    <col min="10501" max="10501" width="11.140625" style="10" customWidth="1"/>
    <col min="10502" max="10502" width="3.85546875" style="10" customWidth="1"/>
    <col min="10503" max="10503" width="20" style="10" customWidth="1"/>
    <col min="10504" max="10504" width="21.5703125" style="10" customWidth="1"/>
    <col min="10505" max="10505" width="9.85546875" style="10" customWidth="1"/>
    <col min="10506" max="10511" width="10" style="10" customWidth="1"/>
    <col min="10512" max="10512" width="21.7109375" style="10" bestFit="1" customWidth="1"/>
    <col min="10513" max="10751" width="10" style="10"/>
    <col min="10752" max="10752" width="4.28515625" style="10" customWidth="1"/>
    <col min="10753" max="10753" width="10" style="10" customWidth="1"/>
    <col min="10754" max="10754" width="13" style="10" customWidth="1"/>
    <col min="10755" max="10756" width="10" style="10" customWidth="1"/>
    <col min="10757" max="10757" width="11.140625" style="10" customWidth="1"/>
    <col min="10758" max="10758" width="3.85546875" style="10" customWidth="1"/>
    <col min="10759" max="10759" width="20" style="10" customWidth="1"/>
    <col min="10760" max="10760" width="21.5703125" style="10" customWidth="1"/>
    <col min="10761" max="10761" width="9.85546875" style="10" customWidth="1"/>
    <col min="10762" max="10767" width="10" style="10" customWidth="1"/>
    <col min="10768" max="10768" width="21.7109375" style="10" bestFit="1" customWidth="1"/>
    <col min="10769" max="11007" width="10" style="10"/>
    <col min="11008" max="11008" width="4.28515625" style="10" customWidth="1"/>
    <col min="11009" max="11009" width="10" style="10" customWidth="1"/>
    <col min="11010" max="11010" width="13" style="10" customWidth="1"/>
    <col min="11011" max="11012" width="10" style="10" customWidth="1"/>
    <col min="11013" max="11013" width="11.140625" style="10" customWidth="1"/>
    <col min="11014" max="11014" width="3.85546875" style="10" customWidth="1"/>
    <col min="11015" max="11015" width="20" style="10" customWidth="1"/>
    <col min="11016" max="11016" width="21.5703125" style="10" customWidth="1"/>
    <col min="11017" max="11017" width="9.85546875" style="10" customWidth="1"/>
    <col min="11018" max="11023" width="10" style="10" customWidth="1"/>
    <col min="11024" max="11024" width="21.7109375" style="10" bestFit="1" customWidth="1"/>
    <col min="11025" max="11263" width="10" style="10"/>
    <col min="11264" max="11264" width="4.28515625" style="10" customWidth="1"/>
    <col min="11265" max="11265" width="10" style="10" customWidth="1"/>
    <col min="11266" max="11266" width="13" style="10" customWidth="1"/>
    <col min="11267" max="11268" width="10" style="10" customWidth="1"/>
    <col min="11269" max="11269" width="11.140625" style="10" customWidth="1"/>
    <col min="11270" max="11270" width="3.85546875" style="10" customWidth="1"/>
    <col min="11271" max="11271" width="20" style="10" customWidth="1"/>
    <col min="11272" max="11272" width="21.5703125" style="10" customWidth="1"/>
    <col min="11273" max="11273" width="9.85546875" style="10" customWidth="1"/>
    <col min="11274" max="11279" width="10" style="10" customWidth="1"/>
    <col min="11280" max="11280" width="21.7109375" style="10" bestFit="1" customWidth="1"/>
    <col min="11281" max="11519" width="10" style="10"/>
    <col min="11520" max="11520" width="4.28515625" style="10" customWidth="1"/>
    <col min="11521" max="11521" width="10" style="10" customWidth="1"/>
    <col min="11522" max="11522" width="13" style="10" customWidth="1"/>
    <col min="11523" max="11524" width="10" style="10" customWidth="1"/>
    <col min="11525" max="11525" width="11.140625" style="10" customWidth="1"/>
    <col min="11526" max="11526" width="3.85546875" style="10" customWidth="1"/>
    <col min="11527" max="11527" width="20" style="10" customWidth="1"/>
    <col min="11528" max="11528" width="21.5703125" style="10" customWidth="1"/>
    <col min="11529" max="11529" width="9.85546875" style="10" customWidth="1"/>
    <col min="11530" max="11535" width="10" style="10" customWidth="1"/>
    <col min="11536" max="11536" width="21.7109375" style="10" bestFit="1" customWidth="1"/>
    <col min="11537" max="11775" width="10" style="10"/>
    <col min="11776" max="11776" width="4.28515625" style="10" customWidth="1"/>
    <col min="11777" max="11777" width="10" style="10" customWidth="1"/>
    <col min="11778" max="11778" width="13" style="10" customWidth="1"/>
    <col min="11779" max="11780" width="10" style="10" customWidth="1"/>
    <col min="11781" max="11781" width="11.140625" style="10" customWidth="1"/>
    <col min="11782" max="11782" width="3.85546875" style="10" customWidth="1"/>
    <col min="11783" max="11783" width="20" style="10" customWidth="1"/>
    <col min="11784" max="11784" width="21.5703125" style="10" customWidth="1"/>
    <col min="11785" max="11785" width="9.85546875" style="10" customWidth="1"/>
    <col min="11786" max="11791" width="10" style="10" customWidth="1"/>
    <col min="11792" max="11792" width="21.7109375" style="10" bestFit="1" customWidth="1"/>
    <col min="11793" max="12031" width="10" style="10"/>
    <col min="12032" max="12032" width="4.28515625" style="10" customWidth="1"/>
    <col min="12033" max="12033" width="10" style="10" customWidth="1"/>
    <col min="12034" max="12034" width="13" style="10" customWidth="1"/>
    <col min="12035" max="12036" width="10" style="10" customWidth="1"/>
    <col min="12037" max="12037" width="11.140625" style="10" customWidth="1"/>
    <col min="12038" max="12038" width="3.85546875" style="10" customWidth="1"/>
    <col min="12039" max="12039" width="20" style="10" customWidth="1"/>
    <col min="12040" max="12040" width="21.5703125" style="10" customWidth="1"/>
    <col min="12041" max="12041" width="9.85546875" style="10" customWidth="1"/>
    <col min="12042" max="12047" width="10" style="10" customWidth="1"/>
    <col min="12048" max="12048" width="21.7109375" style="10" bestFit="1" customWidth="1"/>
    <col min="12049" max="12287" width="10" style="10"/>
    <col min="12288" max="12288" width="4.28515625" style="10" customWidth="1"/>
    <col min="12289" max="12289" width="10" style="10" customWidth="1"/>
    <col min="12290" max="12290" width="13" style="10" customWidth="1"/>
    <col min="12291" max="12292" width="10" style="10" customWidth="1"/>
    <col min="12293" max="12293" width="11.140625" style="10" customWidth="1"/>
    <col min="12294" max="12294" width="3.85546875" style="10" customWidth="1"/>
    <col min="12295" max="12295" width="20" style="10" customWidth="1"/>
    <col min="12296" max="12296" width="21.5703125" style="10" customWidth="1"/>
    <col min="12297" max="12297" width="9.85546875" style="10" customWidth="1"/>
    <col min="12298" max="12303" width="10" style="10" customWidth="1"/>
    <col min="12304" max="12304" width="21.7109375" style="10" bestFit="1" customWidth="1"/>
    <col min="12305" max="12543" width="10" style="10"/>
    <col min="12544" max="12544" width="4.28515625" style="10" customWidth="1"/>
    <col min="12545" max="12545" width="10" style="10" customWidth="1"/>
    <col min="12546" max="12546" width="13" style="10" customWidth="1"/>
    <col min="12547" max="12548" width="10" style="10" customWidth="1"/>
    <col min="12549" max="12549" width="11.140625" style="10" customWidth="1"/>
    <col min="12550" max="12550" width="3.85546875" style="10" customWidth="1"/>
    <col min="12551" max="12551" width="20" style="10" customWidth="1"/>
    <col min="12552" max="12552" width="21.5703125" style="10" customWidth="1"/>
    <col min="12553" max="12553" width="9.85546875" style="10" customWidth="1"/>
    <col min="12554" max="12559" width="10" style="10" customWidth="1"/>
    <col min="12560" max="12560" width="21.7109375" style="10" bestFit="1" customWidth="1"/>
    <col min="12561" max="12799" width="10" style="10"/>
    <col min="12800" max="12800" width="4.28515625" style="10" customWidth="1"/>
    <col min="12801" max="12801" width="10" style="10" customWidth="1"/>
    <col min="12802" max="12802" width="13" style="10" customWidth="1"/>
    <col min="12803" max="12804" width="10" style="10" customWidth="1"/>
    <col min="12805" max="12805" width="11.140625" style="10" customWidth="1"/>
    <col min="12806" max="12806" width="3.85546875" style="10" customWidth="1"/>
    <col min="12807" max="12807" width="20" style="10" customWidth="1"/>
    <col min="12808" max="12808" width="21.5703125" style="10" customWidth="1"/>
    <col min="12809" max="12809" width="9.85546875" style="10" customWidth="1"/>
    <col min="12810" max="12815" width="10" style="10" customWidth="1"/>
    <col min="12816" max="12816" width="21.7109375" style="10" bestFit="1" customWidth="1"/>
    <col min="12817" max="13055" width="10" style="10"/>
    <col min="13056" max="13056" width="4.28515625" style="10" customWidth="1"/>
    <col min="13057" max="13057" width="10" style="10" customWidth="1"/>
    <col min="13058" max="13058" width="13" style="10" customWidth="1"/>
    <col min="13059" max="13060" width="10" style="10" customWidth="1"/>
    <col min="13061" max="13061" width="11.140625" style="10" customWidth="1"/>
    <col min="13062" max="13062" width="3.85546875" style="10" customWidth="1"/>
    <col min="13063" max="13063" width="20" style="10" customWidth="1"/>
    <col min="13064" max="13064" width="21.5703125" style="10" customWidth="1"/>
    <col min="13065" max="13065" width="9.85546875" style="10" customWidth="1"/>
    <col min="13066" max="13071" width="10" style="10" customWidth="1"/>
    <col min="13072" max="13072" width="21.7109375" style="10" bestFit="1" customWidth="1"/>
    <col min="13073" max="13311" width="10" style="10"/>
    <col min="13312" max="13312" width="4.28515625" style="10" customWidth="1"/>
    <col min="13313" max="13313" width="10" style="10" customWidth="1"/>
    <col min="13314" max="13314" width="13" style="10" customWidth="1"/>
    <col min="13315" max="13316" width="10" style="10" customWidth="1"/>
    <col min="13317" max="13317" width="11.140625" style="10" customWidth="1"/>
    <col min="13318" max="13318" width="3.85546875" style="10" customWidth="1"/>
    <col min="13319" max="13319" width="20" style="10" customWidth="1"/>
    <col min="13320" max="13320" width="21.5703125" style="10" customWidth="1"/>
    <col min="13321" max="13321" width="9.85546875" style="10" customWidth="1"/>
    <col min="13322" max="13327" width="10" style="10" customWidth="1"/>
    <col min="13328" max="13328" width="21.7109375" style="10" bestFit="1" customWidth="1"/>
    <col min="13329" max="13567" width="10" style="10"/>
    <col min="13568" max="13568" width="4.28515625" style="10" customWidth="1"/>
    <col min="13569" max="13569" width="10" style="10" customWidth="1"/>
    <col min="13570" max="13570" width="13" style="10" customWidth="1"/>
    <col min="13571" max="13572" width="10" style="10" customWidth="1"/>
    <col min="13573" max="13573" width="11.140625" style="10" customWidth="1"/>
    <col min="13574" max="13574" width="3.85546875" style="10" customWidth="1"/>
    <col min="13575" max="13575" width="20" style="10" customWidth="1"/>
    <col min="13576" max="13576" width="21.5703125" style="10" customWidth="1"/>
    <col min="13577" max="13577" width="9.85546875" style="10" customWidth="1"/>
    <col min="13578" max="13583" width="10" style="10" customWidth="1"/>
    <col min="13584" max="13584" width="21.7109375" style="10" bestFit="1" customWidth="1"/>
    <col min="13585" max="13823" width="10" style="10"/>
    <col min="13824" max="13824" width="4.28515625" style="10" customWidth="1"/>
    <col min="13825" max="13825" width="10" style="10" customWidth="1"/>
    <col min="13826" max="13826" width="13" style="10" customWidth="1"/>
    <col min="13827" max="13828" width="10" style="10" customWidth="1"/>
    <col min="13829" max="13829" width="11.140625" style="10" customWidth="1"/>
    <col min="13830" max="13830" width="3.85546875" style="10" customWidth="1"/>
    <col min="13831" max="13831" width="20" style="10" customWidth="1"/>
    <col min="13832" max="13832" width="21.5703125" style="10" customWidth="1"/>
    <col min="13833" max="13833" width="9.85546875" style="10" customWidth="1"/>
    <col min="13834" max="13839" width="10" style="10" customWidth="1"/>
    <col min="13840" max="13840" width="21.7109375" style="10" bestFit="1" customWidth="1"/>
    <col min="13841" max="14079" width="10" style="10"/>
    <col min="14080" max="14080" width="4.28515625" style="10" customWidth="1"/>
    <col min="14081" max="14081" width="10" style="10" customWidth="1"/>
    <col min="14082" max="14082" width="13" style="10" customWidth="1"/>
    <col min="14083" max="14084" width="10" style="10" customWidth="1"/>
    <col min="14085" max="14085" width="11.140625" style="10" customWidth="1"/>
    <col min="14086" max="14086" width="3.85546875" style="10" customWidth="1"/>
    <col min="14087" max="14087" width="20" style="10" customWidth="1"/>
    <col min="14088" max="14088" width="21.5703125" style="10" customWidth="1"/>
    <col min="14089" max="14089" width="9.85546875" style="10" customWidth="1"/>
    <col min="14090" max="14095" width="10" style="10" customWidth="1"/>
    <col min="14096" max="14096" width="21.7109375" style="10" bestFit="1" customWidth="1"/>
    <col min="14097" max="14335" width="10" style="10"/>
    <col min="14336" max="14336" width="4.28515625" style="10" customWidth="1"/>
    <col min="14337" max="14337" width="10" style="10" customWidth="1"/>
    <col min="14338" max="14338" width="13" style="10" customWidth="1"/>
    <col min="14339" max="14340" width="10" style="10" customWidth="1"/>
    <col min="14341" max="14341" width="11.140625" style="10" customWidth="1"/>
    <col min="14342" max="14342" width="3.85546875" style="10" customWidth="1"/>
    <col min="14343" max="14343" width="20" style="10" customWidth="1"/>
    <col min="14344" max="14344" width="21.5703125" style="10" customWidth="1"/>
    <col min="14345" max="14345" width="9.85546875" style="10" customWidth="1"/>
    <col min="14346" max="14351" width="10" style="10" customWidth="1"/>
    <col min="14352" max="14352" width="21.7109375" style="10" bestFit="1" customWidth="1"/>
    <col min="14353" max="14591" width="10" style="10"/>
    <col min="14592" max="14592" width="4.28515625" style="10" customWidth="1"/>
    <col min="14593" max="14593" width="10" style="10" customWidth="1"/>
    <col min="14594" max="14594" width="13" style="10" customWidth="1"/>
    <col min="14595" max="14596" width="10" style="10" customWidth="1"/>
    <col min="14597" max="14597" width="11.140625" style="10" customWidth="1"/>
    <col min="14598" max="14598" width="3.85546875" style="10" customWidth="1"/>
    <col min="14599" max="14599" width="20" style="10" customWidth="1"/>
    <col min="14600" max="14600" width="21.5703125" style="10" customWidth="1"/>
    <col min="14601" max="14601" width="9.85546875" style="10" customWidth="1"/>
    <col min="14602" max="14607" width="10" style="10" customWidth="1"/>
    <col min="14608" max="14608" width="21.7109375" style="10" bestFit="1" customWidth="1"/>
    <col min="14609" max="14847" width="10" style="10"/>
    <col min="14848" max="14848" width="4.28515625" style="10" customWidth="1"/>
    <col min="14849" max="14849" width="10" style="10" customWidth="1"/>
    <col min="14850" max="14850" width="13" style="10" customWidth="1"/>
    <col min="14851" max="14852" width="10" style="10" customWidth="1"/>
    <col min="14853" max="14853" width="11.140625" style="10" customWidth="1"/>
    <col min="14854" max="14854" width="3.85546875" style="10" customWidth="1"/>
    <col min="14855" max="14855" width="20" style="10" customWidth="1"/>
    <col min="14856" max="14856" width="21.5703125" style="10" customWidth="1"/>
    <col min="14857" max="14857" width="9.85546875" style="10" customWidth="1"/>
    <col min="14858" max="14863" width="10" style="10" customWidth="1"/>
    <col min="14864" max="14864" width="21.7109375" style="10" bestFit="1" customWidth="1"/>
    <col min="14865" max="15103" width="10" style="10"/>
    <col min="15104" max="15104" width="4.28515625" style="10" customWidth="1"/>
    <col min="15105" max="15105" width="10" style="10" customWidth="1"/>
    <col min="15106" max="15106" width="13" style="10" customWidth="1"/>
    <col min="15107" max="15108" width="10" style="10" customWidth="1"/>
    <col min="15109" max="15109" width="11.140625" style="10" customWidth="1"/>
    <col min="15110" max="15110" width="3.85546875" style="10" customWidth="1"/>
    <col min="15111" max="15111" width="20" style="10" customWidth="1"/>
    <col min="15112" max="15112" width="21.5703125" style="10" customWidth="1"/>
    <col min="15113" max="15113" width="9.85546875" style="10" customWidth="1"/>
    <col min="15114" max="15119" width="10" style="10" customWidth="1"/>
    <col min="15120" max="15120" width="21.7109375" style="10" bestFit="1" customWidth="1"/>
    <col min="15121" max="15359" width="10" style="10"/>
    <col min="15360" max="15360" width="4.28515625" style="10" customWidth="1"/>
    <col min="15361" max="15361" width="10" style="10" customWidth="1"/>
    <col min="15362" max="15362" width="13" style="10" customWidth="1"/>
    <col min="15363" max="15364" width="10" style="10" customWidth="1"/>
    <col min="15365" max="15365" width="11.140625" style="10" customWidth="1"/>
    <col min="15366" max="15366" width="3.85546875" style="10" customWidth="1"/>
    <col min="15367" max="15367" width="20" style="10" customWidth="1"/>
    <col min="15368" max="15368" width="21.5703125" style="10" customWidth="1"/>
    <col min="15369" max="15369" width="9.85546875" style="10" customWidth="1"/>
    <col min="15370" max="15375" width="10" style="10" customWidth="1"/>
    <col min="15376" max="15376" width="21.7109375" style="10" bestFit="1" customWidth="1"/>
    <col min="15377" max="15615" width="10" style="10"/>
    <col min="15616" max="15616" width="4.28515625" style="10" customWidth="1"/>
    <col min="15617" max="15617" width="10" style="10" customWidth="1"/>
    <col min="15618" max="15618" width="13" style="10" customWidth="1"/>
    <col min="15619" max="15620" width="10" style="10" customWidth="1"/>
    <col min="15621" max="15621" width="11.140625" style="10" customWidth="1"/>
    <col min="15622" max="15622" width="3.85546875" style="10" customWidth="1"/>
    <col min="15623" max="15623" width="20" style="10" customWidth="1"/>
    <col min="15624" max="15624" width="21.5703125" style="10" customWidth="1"/>
    <col min="15625" max="15625" width="9.85546875" style="10" customWidth="1"/>
    <col min="15626" max="15631" width="10" style="10" customWidth="1"/>
    <col min="15632" max="15632" width="21.7109375" style="10" bestFit="1" customWidth="1"/>
    <col min="15633" max="15871" width="10" style="10"/>
    <col min="15872" max="15872" width="4.28515625" style="10" customWidth="1"/>
    <col min="15873" max="15873" width="10" style="10" customWidth="1"/>
    <col min="15874" max="15874" width="13" style="10" customWidth="1"/>
    <col min="15875" max="15876" width="10" style="10" customWidth="1"/>
    <col min="15877" max="15877" width="11.140625" style="10" customWidth="1"/>
    <col min="15878" max="15878" width="3.85546875" style="10" customWidth="1"/>
    <col min="15879" max="15879" width="20" style="10" customWidth="1"/>
    <col min="15880" max="15880" width="21.5703125" style="10" customWidth="1"/>
    <col min="15881" max="15881" width="9.85546875" style="10" customWidth="1"/>
    <col min="15882" max="15887" width="10" style="10" customWidth="1"/>
    <col min="15888" max="15888" width="21.7109375" style="10" bestFit="1" customWidth="1"/>
    <col min="15889" max="16127" width="10" style="10"/>
    <col min="16128" max="16128" width="4.28515625" style="10" customWidth="1"/>
    <col min="16129" max="16129" width="10" style="10" customWidth="1"/>
    <col min="16130" max="16130" width="13" style="10" customWidth="1"/>
    <col min="16131" max="16132" width="10" style="10" customWidth="1"/>
    <col min="16133" max="16133" width="11.140625" style="10" customWidth="1"/>
    <col min="16134" max="16134" width="3.85546875" style="10" customWidth="1"/>
    <col min="16135" max="16135" width="20" style="10" customWidth="1"/>
    <col min="16136" max="16136" width="21.5703125" style="10" customWidth="1"/>
    <col min="16137" max="16137" width="9.85546875" style="10" customWidth="1"/>
    <col min="16138" max="16143" width="10" style="10" customWidth="1"/>
    <col min="16144" max="16144" width="21.7109375" style="10" bestFit="1" customWidth="1"/>
    <col min="16145" max="16384" width="10" style="10"/>
  </cols>
  <sheetData>
    <row r="1" spans="1:8" ht="15.75" customHeight="1">
      <c r="A1" s="202" t="s">
        <v>480</v>
      </c>
      <c r="B1" s="202"/>
      <c r="C1" s="202"/>
      <c r="D1" s="202"/>
      <c r="E1" s="202"/>
      <c r="F1" s="202"/>
      <c r="G1" s="202"/>
      <c r="H1" s="202"/>
    </row>
    <row r="2" spans="1:8" s="11" customFormat="1" ht="15.75" customHeight="1">
      <c r="A2" s="202"/>
      <c r="B2" s="202"/>
      <c r="C2" s="202"/>
      <c r="D2" s="202"/>
      <c r="E2" s="202"/>
      <c r="F2" s="202"/>
      <c r="G2" s="202"/>
      <c r="H2" s="202"/>
    </row>
    <row r="3" spans="1:8" s="11" customFormat="1" ht="15" customHeight="1">
      <c r="A3" s="202"/>
      <c r="B3" s="202"/>
      <c r="C3" s="202"/>
      <c r="D3" s="202"/>
      <c r="E3" s="202"/>
      <c r="F3" s="202"/>
      <c r="G3" s="202"/>
      <c r="H3" s="202"/>
    </row>
    <row r="4" spans="1:8" s="11" customFormat="1" ht="40.5" customHeight="1">
      <c r="A4" s="202"/>
      <c r="B4" s="202"/>
      <c r="C4" s="202"/>
      <c r="D4" s="202"/>
      <c r="E4" s="202"/>
      <c r="F4" s="202"/>
      <c r="G4" s="202"/>
      <c r="H4" s="202"/>
    </row>
    <row r="5" spans="1:8" s="11" customFormat="1" ht="15.75">
      <c r="A5" s="13"/>
      <c r="B5" s="14"/>
      <c r="C5" s="15"/>
      <c r="D5" s="16"/>
      <c r="E5" s="12"/>
      <c r="F5" s="17"/>
      <c r="G5" s="18"/>
    </row>
    <row r="6" spans="1:8" s="11" customFormat="1" ht="18">
      <c r="A6" s="19" t="s">
        <v>384</v>
      </c>
      <c r="B6" s="20"/>
      <c r="C6" s="20"/>
      <c r="D6" s="16"/>
      <c r="E6" s="12"/>
      <c r="F6" s="21"/>
      <c r="G6" s="18"/>
    </row>
    <row r="7" spans="1:8" s="11" customFormat="1" ht="18">
      <c r="A7" s="22"/>
      <c r="B7" s="20"/>
      <c r="C7" s="16"/>
      <c r="D7" s="20"/>
      <c r="E7" s="23"/>
      <c r="F7" s="21"/>
      <c r="G7" s="18"/>
    </row>
    <row r="8" spans="1:8" s="11" customFormat="1" ht="63.75" customHeight="1">
      <c r="A8" s="204" t="s">
        <v>501</v>
      </c>
      <c r="B8" s="204"/>
      <c r="C8" s="204"/>
      <c r="D8" s="204"/>
      <c r="E8" s="204"/>
      <c r="F8" s="204"/>
      <c r="G8" s="204"/>
      <c r="H8" s="204"/>
    </row>
    <row r="9" spans="1:8" s="30" customFormat="1" ht="23.25">
      <c r="A9" s="25"/>
      <c r="B9" s="29"/>
      <c r="C9" s="29"/>
      <c r="D9" s="29"/>
      <c r="E9" s="29"/>
      <c r="F9" s="25"/>
      <c r="G9" s="27" t="s">
        <v>375</v>
      </c>
      <c r="H9" s="28"/>
    </row>
    <row r="10" spans="1:8" s="30" customFormat="1" ht="18">
      <c r="A10" s="31"/>
      <c r="B10" s="31" t="s">
        <v>376</v>
      </c>
      <c r="C10" s="32"/>
      <c r="D10" s="33"/>
      <c r="E10" s="33"/>
      <c r="F10" s="33"/>
      <c r="G10" s="31"/>
      <c r="H10" s="31"/>
    </row>
    <row r="11" spans="1:8" s="30" customFormat="1" ht="23.25">
      <c r="A11" s="31"/>
      <c r="B11" s="31"/>
      <c r="C11" s="32"/>
      <c r="D11" s="33"/>
      <c r="E11" s="33"/>
      <c r="F11" s="33"/>
      <c r="G11" s="31"/>
      <c r="H11" s="34"/>
    </row>
    <row r="12" spans="1:8" s="30" customFormat="1" ht="18">
      <c r="A12" s="31"/>
      <c r="B12" s="31"/>
      <c r="C12" s="32"/>
      <c r="D12" s="33"/>
      <c r="E12" s="33"/>
      <c r="F12" s="35" t="s">
        <v>375</v>
      </c>
      <c r="G12" s="33"/>
      <c r="H12" s="36"/>
    </row>
    <row r="13" spans="1:8" s="37" customFormat="1" ht="15.75">
      <c r="A13" s="31"/>
      <c r="B13" s="31"/>
      <c r="C13" s="32"/>
      <c r="D13" s="33"/>
      <c r="E13" s="33"/>
      <c r="G13" s="38" t="s">
        <v>375</v>
      </c>
      <c r="H13" s="39" t="s">
        <v>377</v>
      </c>
    </row>
    <row r="14" spans="1:8" s="37" customFormat="1" ht="15.75">
      <c r="A14" s="31"/>
      <c r="B14" s="31"/>
      <c r="C14" s="32"/>
      <c r="D14" s="33"/>
      <c r="E14" s="33"/>
      <c r="F14" s="33"/>
      <c r="G14" s="33"/>
      <c r="H14" s="40"/>
    </row>
    <row r="15" spans="1:8" s="41" customFormat="1" ht="17.100000000000001" customHeight="1">
      <c r="A15" s="18"/>
      <c r="B15" s="76" t="s">
        <v>385</v>
      </c>
      <c r="C15" s="77"/>
      <c r="D15" s="78"/>
      <c r="E15" s="78"/>
      <c r="F15" s="78"/>
      <c r="G15" s="78"/>
      <c r="H15" s="79">
        <f>'CESTA (reg. cesta + rondo)'!D277</f>
        <v>11400</v>
      </c>
    </row>
    <row r="16" spans="1:8" s="41" customFormat="1" ht="17.100000000000001" customHeight="1">
      <c r="A16" s="18"/>
      <c r="B16" s="76" t="s">
        <v>432</v>
      </c>
      <c r="C16" s="77"/>
      <c r="D16" s="80"/>
      <c r="E16" s="80"/>
      <c r="F16" s="80"/>
      <c r="G16" s="80"/>
      <c r="H16" s="79">
        <f>'OBČINA SK'!D186</f>
        <v>1800</v>
      </c>
    </row>
    <row r="17" spans="1:16" s="41" customFormat="1" ht="17.100000000000001" customHeight="1">
      <c r="A17" s="18"/>
      <c r="B17" s="76" t="s">
        <v>433</v>
      </c>
      <c r="C17" s="77"/>
      <c r="D17" s="78"/>
      <c r="E17" s="78"/>
      <c r="F17" s="78"/>
      <c r="G17" s="78"/>
      <c r="H17" s="79">
        <f>RAZSVETLJAVA!D75</f>
        <v>1350</v>
      </c>
      <c r="P17" s="42"/>
    </row>
    <row r="18" spans="1:16" s="41" customFormat="1" ht="16.5" customHeight="1">
      <c r="A18" s="18"/>
      <c r="B18" s="76" t="s">
        <v>434</v>
      </c>
      <c r="C18" s="77"/>
      <c r="D18" s="78"/>
      <c r="E18" s="78"/>
      <c r="F18" s="78"/>
      <c r="G18" s="78"/>
      <c r="H18" s="161">
        <f>VODOVOD!D48</f>
        <v>1350</v>
      </c>
    </row>
    <row r="19" spans="1:16" s="41" customFormat="1" ht="16.5" customHeight="1">
      <c r="A19" s="18"/>
      <c r="B19" s="76" t="s">
        <v>435</v>
      </c>
      <c r="C19" s="77"/>
      <c r="D19" s="78"/>
      <c r="E19" s="78"/>
      <c r="F19" s="78"/>
      <c r="G19" s="78"/>
      <c r="H19" s="79">
        <f>'TK kanalizacija'!D51</f>
        <v>1350</v>
      </c>
    </row>
    <row r="20" spans="1:16" s="41" customFormat="1" ht="16.5" customHeight="1">
      <c r="A20" s="18"/>
      <c r="B20" s="76" t="s">
        <v>471</v>
      </c>
      <c r="C20" s="77"/>
      <c r="D20" s="78"/>
      <c r="E20" s="78"/>
      <c r="F20" s="78"/>
      <c r="G20" s="78"/>
      <c r="H20" s="79">
        <f>H21+H22</f>
        <v>25000</v>
      </c>
    </row>
    <row r="21" spans="1:16" s="41" customFormat="1" ht="18" customHeight="1">
      <c r="A21" s="18"/>
      <c r="B21" s="203" t="s">
        <v>378</v>
      </c>
      <c r="C21" s="203"/>
      <c r="D21" s="203"/>
      <c r="E21" s="203"/>
      <c r="F21" s="203"/>
      <c r="G21" s="203"/>
      <c r="H21" s="176">
        <v>0</v>
      </c>
    </row>
    <row r="22" spans="1:16" s="41" customFormat="1" ht="51" customHeight="1">
      <c r="A22" s="18"/>
      <c r="B22" s="203" t="s">
        <v>379</v>
      </c>
      <c r="C22" s="203"/>
      <c r="D22" s="203"/>
      <c r="E22" s="203"/>
      <c r="F22" s="203"/>
      <c r="G22" s="203"/>
      <c r="H22" s="169">
        <v>25000</v>
      </c>
    </row>
    <row r="23" spans="1:16" s="41" customFormat="1" ht="15.75">
      <c r="A23" s="18"/>
      <c r="B23" s="31"/>
      <c r="C23" s="32"/>
      <c r="D23" s="32"/>
      <c r="E23" s="32"/>
      <c r="F23" s="32"/>
      <c r="G23" s="33"/>
      <c r="H23" s="43"/>
    </row>
    <row r="24" spans="1:16" s="41" customFormat="1" ht="16.5" thickBot="1">
      <c r="A24" s="24"/>
      <c r="B24" s="44" t="s">
        <v>380</v>
      </c>
      <c r="C24" s="45"/>
      <c r="D24" s="46"/>
      <c r="E24" s="46"/>
      <c r="F24" s="46"/>
      <c r="G24" s="47"/>
      <c r="H24" s="48">
        <f>SUM(H15:H20)</f>
        <v>42250</v>
      </c>
    </row>
    <row r="25" spans="1:16" ht="16.5" thickTop="1">
      <c r="A25" s="31"/>
      <c r="B25" s="24"/>
      <c r="C25" s="49"/>
      <c r="D25" s="50"/>
      <c r="E25" s="50"/>
      <c r="F25" s="50"/>
      <c r="G25" s="24"/>
      <c r="H25" s="24"/>
      <c r="P25" s="51"/>
    </row>
    <row r="26" spans="1:16" s="41" customFormat="1" ht="16.5" thickBot="1">
      <c r="A26" s="24"/>
      <c r="B26" s="44" t="s">
        <v>468</v>
      </c>
      <c r="C26" s="45"/>
      <c r="D26" s="46"/>
      <c r="E26" s="46"/>
      <c r="F26" s="46"/>
      <c r="G26" s="47"/>
      <c r="H26" s="48">
        <f>ROUND(SUM(H15:H19)*0.1,2)</f>
        <v>1725</v>
      </c>
    </row>
    <row r="27" spans="1:16" ht="18.75" thickTop="1">
      <c r="A27" s="25"/>
      <c r="B27" s="24"/>
      <c r="C27" s="49"/>
      <c r="D27" s="50"/>
      <c r="E27" s="50"/>
      <c r="F27" s="50"/>
      <c r="G27" s="24"/>
      <c r="H27" s="52"/>
    </row>
    <row r="28" spans="1:16" s="41" customFormat="1" ht="16.5" thickBot="1">
      <c r="A28" s="24"/>
      <c r="B28" s="44" t="s">
        <v>381</v>
      </c>
      <c r="C28" s="45"/>
      <c r="D28" s="46"/>
      <c r="E28" s="46"/>
      <c r="F28" s="46"/>
      <c r="G28" s="47"/>
      <c r="H28" s="48">
        <f>H24+H26</f>
        <v>43975</v>
      </c>
    </row>
    <row r="29" spans="1:16" ht="16.5" thickTop="1">
      <c r="A29" s="53"/>
      <c r="B29" s="24"/>
      <c r="C29" s="49"/>
      <c r="D29" s="50"/>
      <c r="E29" s="50"/>
      <c r="F29" s="50"/>
      <c r="G29" s="24"/>
      <c r="H29" s="24"/>
    </row>
    <row r="30" spans="1:16" ht="16.5" thickBot="1">
      <c r="A30" s="54"/>
      <c r="B30" s="55" t="s">
        <v>382</v>
      </c>
      <c r="C30" s="45"/>
      <c r="D30" s="46"/>
      <c r="E30" s="46"/>
      <c r="F30" s="46"/>
      <c r="G30" s="47"/>
      <c r="H30" s="48">
        <f>ROUND(H28*0.22,2)</f>
        <v>9674.5</v>
      </c>
    </row>
    <row r="31" spans="1:16" ht="18.75" thickTop="1">
      <c r="A31" s="25"/>
      <c r="B31" s="24"/>
      <c r="C31" s="49"/>
      <c r="D31" s="50"/>
      <c r="E31" s="50"/>
      <c r="F31" s="50"/>
      <c r="G31" s="24"/>
      <c r="H31" s="24"/>
    </row>
    <row r="32" spans="1:16" ht="16.5" thickBot="1">
      <c r="B32" s="44" t="s">
        <v>383</v>
      </c>
      <c r="C32" s="45"/>
      <c r="D32" s="46"/>
      <c r="E32" s="46"/>
      <c r="F32" s="46"/>
      <c r="G32" s="47"/>
      <c r="H32" s="48">
        <f>SUM(H28:H31)</f>
        <v>53649.5</v>
      </c>
    </row>
    <row r="33" spans="1:8" ht="15" thickTop="1">
      <c r="B33" s="10"/>
      <c r="C33" s="56"/>
      <c r="D33" s="57"/>
      <c r="E33" s="57"/>
      <c r="F33" s="57"/>
      <c r="G33" s="54"/>
      <c r="H33" s="54"/>
    </row>
    <row r="34" spans="1:8" ht="14.25">
      <c r="B34" s="10"/>
      <c r="C34" s="56"/>
      <c r="D34" s="57"/>
      <c r="E34" s="57"/>
      <c r="F34" s="57"/>
      <c r="G34" s="54"/>
      <c r="H34" s="54"/>
    </row>
    <row r="35" spans="1:8">
      <c r="B35" s="10"/>
      <c r="C35" s="58"/>
      <c r="F35" s="59"/>
    </row>
    <row r="36" spans="1:8">
      <c r="B36" s="10"/>
      <c r="C36" s="58"/>
      <c r="F36" s="59"/>
    </row>
    <row r="37" spans="1:8" ht="15">
      <c r="B37" s="60"/>
      <c r="C37" s="61"/>
      <c r="D37" s="62"/>
      <c r="E37" s="62"/>
      <c r="F37" s="62"/>
      <c r="G37" s="63"/>
      <c r="H37" s="63"/>
    </row>
    <row r="38" spans="1:8" ht="15">
      <c r="B38" s="63"/>
      <c r="C38" s="61"/>
      <c r="D38" s="62"/>
      <c r="E38" s="62"/>
      <c r="F38" s="62"/>
      <c r="G38" s="63"/>
      <c r="H38" s="63"/>
    </row>
    <row r="39" spans="1:8" ht="15">
      <c r="B39" s="63"/>
      <c r="C39" s="61"/>
      <c r="D39" s="62"/>
      <c r="E39" s="62"/>
      <c r="F39" s="62"/>
      <c r="G39" s="63"/>
      <c r="H39" s="63"/>
    </row>
    <row r="40" spans="1:8" ht="18">
      <c r="B40" s="64"/>
      <c r="C40" s="65"/>
      <c r="D40" s="65"/>
      <c r="E40" s="65"/>
      <c r="F40" s="66"/>
      <c r="G40" s="26"/>
      <c r="H40" s="67"/>
    </row>
    <row r="41" spans="1:8" ht="14.25">
      <c r="A41" s="54"/>
      <c r="B41" s="56"/>
      <c r="C41" s="57"/>
      <c r="D41" s="57"/>
      <c r="E41" s="57"/>
      <c r="F41" s="54"/>
      <c r="G41" s="54"/>
    </row>
    <row r="42" spans="1:8" ht="14.25">
      <c r="A42" s="54"/>
      <c r="B42" s="68"/>
      <c r="C42" s="69"/>
      <c r="D42" s="69"/>
      <c r="E42" s="69"/>
      <c r="F42" s="26"/>
      <c r="G42" s="26"/>
    </row>
    <row r="43" spans="1:8">
      <c r="A43" s="26"/>
    </row>
    <row r="103" spans="1:8" ht="12.75">
      <c r="B103" s="71"/>
      <c r="C103" s="72"/>
      <c r="D103" s="72"/>
      <c r="E103" s="72"/>
      <c r="F103" s="70"/>
      <c r="G103" s="70"/>
    </row>
    <row r="104" spans="1:8" ht="12.75">
      <c r="A104" s="70"/>
      <c r="H104" s="70"/>
    </row>
    <row r="105" spans="1:8" s="70" customFormat="1" ht="12.75">
      <c r="A105" s="10"/>
      <c r="B105" s="73"/>
      <c r="C105" s="74"/>
      <c r="D105" s="74"/>
      <c r="E105" s="74"/>
      <c r="F105" s="11"/>
      <c r="G105" s="11"/>
      <c r="H105" s="10"/>
    </row>
    <row r="106" spans="1:8" ht="12.75">
      <c r="A106" s="11"/>
      <c r="C106" s="75"/>
      <c r="D106" s="75"/>
      <c r="E106" s="75"/>
      <c r="H106" s="11"/>
    </row>
    <row r="107" spans="1:8" s="11" customFormat="1" ht="12.75">
      <c r="A107" s="10"/>
      <c r="B107" s="58"/>
      <c r="C107" s="59"/>
      <c r="D107" s="59"/>
      <c r="E107" s="59"/>
      <c r="F107" s="10"/>
      <c r="G107" s="10"/>
      <c r="H107" s="10"/>
    </row>
    <row r="114" spans="1:8" ht="12.75">
      <c r="B114" s="71"/>
      <c r="C114" s="72"/>
      <c r="D114" s="72"/>
      <c r="E114" s="72"/>
      <c r="F114" s="70"/>
      <c r="G114" s="70"/>
    </row>
    <row r="115" spans="1:8" ht="12.75">
      <c r="A115" s="70"/>
      <c r="H115" s="70"/>
    </row>
    <row r="116" spans="1:8" s="70" customFormat="1" ht="12.75">
      <c r="A116" s="10"/>
      <c r="B116" s="58"/>
      <c r="C116" s="59"/>
      <c r="D116" s="59"/>
      <c r="E116" s="59"/>
      <c r="F116" s="10"/>
      <c r="G116" s="10"/>
      <c r="H116" s="10"/>
    </row>
  </sheetData>
  <sheetProtection password="F0CA" sheet="1" objects="1" scenarios="1"/>
  <mergeCells count="4">
    <mergeCell ref="A1:H4"/>
    <mergeCell ref="B21:G21"/>
    <mergeCell ref="B22:G22"/>
    <mergeCell ref="A8:H8"/>
  </mergeCells>
  <conditionalFormatting sqref="I8:IU8 A1:IU7 A9:IU18 A8 A20:IU20 A22:IU65495 A21:G21 I21:IU21">
    <cfRule type="expression" dxfId="91" priority="4" stopIfTrue="1">
      <formula>CELL("protect",A1)=0</formula>
    </cfRule>
  </conditionalFormatting>
  <conditionalFormatting sqref="A19:IU19">
    <cfRule type="expression" dxfId="90" priority="3" stopIfTrue="1">
      <formula>CELL("protect",A19)=0</formula>
    </cfRule>
  </conditionalFormatting>
  <conditionalFormatting sqref="H21">
    <cfRule type="expression" dxfId="89" priority="1">
      <formula>CELL("protect",H21)=0</formula>
    </cfRule>
  </conditionalFormatting>
  <dataValidations disablePrompts="1" count="1">
    <dataValidation type="custom" allowBlank="1" showInputMessage="1" showErrorMessage="1" errorTitle="Preveri vnos" error="Ceno/e.m. je potrebno vnesti na dve decimalki natančno" sqref="H21">
      <formula1>H21=ROUND(H21,2)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9"/>
  <sheetViews>
    <sheetView tabSelected="1" view="pageBreakPreview" zoomScale="90" zoomScaleNormal="100" zoomScaleSheetLayoutView="90" workbookViewId="0">
      <pane ySplit="9" topLeftCell="A256" activePane="bottomLeft" state="frozen"/>
      <selection activeCell="C2" sqref="C2"/>
      <selection pane="bottomLeft" activeCell="D266" sqref="D266"/>
    </sheetView>
  </sheetViews>
  <sheetFormatPr defaultRowHeight="12.75"/>
  <cols>
    <col min="1" max="2" width="10.7109375" style="2" customWidth="1"/>
    <col min="3" max="3" width="47.7109375" style="106" customWidth="1"/>
    <col min="4" max="4" width="14.7109375" style="2" customWidth="1"/>
    <col min="5" max="5" width="12.7109375" style="86" customWidth="1"/>
    <col min="6" max="6" width="15.7109375" style="182" customWidth="1"/>
    <col min="7" max="7" width="15.7109375" style="177" customWidth="1"/>
    <col min="8" max="256" width="9.140625" style="1"/>
    <col min="257" max="258" width="10.7109375" style="1" customWidth="1"/>
    <col min="259" max="259" width="47.7109375" style="1" customWidth="1"/>
    <col min="260" max="260" width="14.7109375" style="1" customWidth="1"/>
    <col min="261" max="261" width="12.7109375" style="1" customWidth="1"/>
    <col min="262" max="263" width="15.7109375" style="1" customWidth="1"/>
    <col min="264" max="512" width="9.140625" style="1"/>
    <col min="513" max="514" width="10.7109375" style="1" customWidth="1"/>
    <col min="515" max="515" width="47.7109375" style="1" customWidth="1"/>
    <col min="516" max="516" width="14.7109375" style="1" customWidth="1"/>
    <col min="517" max="517" width="12.7109375" style="1" customWidth="1"/>
    <col min="518" max="519" width="15.7109375" style="1" customWidth="1"/>
    <col min="520" max="768" width="9.140625" style="1"/>
    <col min="769" max="770" width="10.7109375" style="1" customWidth="1"/>
    <col min="771" max="771" width="47.7109375" style="1" customWidth="1"/>
    <col min="772" max="772" width="14.7109375" style="1" customWidth="1"/>
    <col min="773" max="773" width="12.7109375" style="1" customWidth="1"/>
    <col min="774" max="775" width="15.7109375" style="1" customWidth="1"/>
    <col min="776" max="1024" width="9.140625" style="1"/>
    <col min="1025" max="1026" width="10.7109375" style="1" customWidth="1"/>
    <col min="1027" max="1027" width="47.7109375" style="1" customWidth="1"/>
    <col min="1028" max="1028" width="14.7109375" style="1" customWidth="1"/>
    <col min="1029" max="1029" width="12.7109375" style="1" customWidth="1"/>
    <col min="1030" max="1031" width="15.7109375" style="1" customWidth="1"/>
    <col min="1032" max="1280" width="9.140625" style="1"/>
    <col min="1281" max="1282" width="10.7109375" style="1" customWidth="1"/>
    <col min="1283" max="1283" width="47.7109375" style="1" customWidth="1"/>
    <col min="1284" max="1284" width="14.7109375" style="1" customWidth="1"/>
    <col min="1285" max="1285" width="12.7109375" style="1" customWidth="1"/>
    <col min="1286" max="1287" width="15.7109375" style="1" customWidth="1"/>
    <col min="1288" max="1536" width="9.140625" style="1"/>
    <col min="1537" max="1538" width="10.7109375" style="1" customWidth="1"/>
    <col min="1539" max="1539" width="47.7109375" style="1" customWidth="1"/>
    <col min="1540" max="1540" width="14.7109375" style="1" customWidth="1"/>
    <col min="1541" max="1541" width="12.7109375" style="1" customWidth="1"/>
    <col min="1542" max="1543" width="15.7109375" style="1" customWidth="1"/>
    <col min="1544" max="1792" width="9.140625" style="1"/>
    <col min="1793" max="1794" width="10.7109375" style="1" customWidth="1"/>
    <col min="1795" max="1795" width="47.7109375" style="1" customWidth="1"/>
    <col min="1796" max="1796" width="14.7109375" style="1" customWidth="1"/>
    <col min="1797" max="1797" width="12.7109375" style="1" customWidth="1"/>
    <col min="1798" max="1799" width="15.7109375" style="1" customWidth="1"/>
    <col min="1800" max="2048" width="9.140625" style="1"/>
    <col min="2049" max="2050" width="10.7109375" style="1" customWidth="1"/>
    <col min="2051" max="2051" width="47.7109375" style="1" customWidth="1"/>
    <col min="2052" max="2052" width="14.7109375" style="1" customWidth="1"/>
    <col min="2053" max="2053" width="12.7109375" style="1" customWidth="1"/>
    <col min="2054" max="2055" width="15.7109375" style="1" customWidth="1"/>
    <col min="2056" max="2304" width="9.140625" style="1"/>
    <col min="2305" max="2306" width="10.7109375" style="1" customWidth="1"/>
    <col min="2307" max="2307" width="47.7109375" style="1" customWidth="1"/>
    <col min="2308" max="2308" width="14.7109375" style="1" customWidth="1"/>
    <col min="2309" max="2309" width="12.7109375" style="1" customWidth="1"/>
    <col min="2310" max="2311" width="15.7109375" style="1" customWidth="1"/>
    <col min="2312" max="2560" width="9.140625" style="1"/>
    <col min="2561" max="2562" width="10.7109375" style="1" customWidth="1"/>
    <col min="2563" max="2563" width="47.7109375" style="1" customWidth="1"/>
    <col min="2564" max="2564" width="14.7109375" style="1" customWidth="1"/>
    <col min="2565" max="2565" width="12.7109375" style="1" customWidth="1"/>
    <col min="2566" max="2567" width="15.7109375" style="1" customWidth="1"/>
    <col min="2568" max="2816" width="9.140625" style="1"/>
    <col min="2817" max="2818" width="10.7109375" style="1" customWidth="1"/>
    <col min="2819" max="2819" width="47.7109375" style="1" customWidth="1"/>
    <col min="2820" max="2820" width="14.7109375" style="1" customWidth="1"/>
    <col min="2821" max="2821" width="12.7109375" style="1" customWidth="1"/>
    <col min="2822" max="2823" width="15.7109375" style="1" customWidth="1"/>
    <col min="2824" max="3072" width="9.140625" style="1"/>
    <col min="3073" max="3074" width="10.7109375" style="1" customWidth="1"/>
    <col min="3075" max="3075" width="47.7109375" style="1" customWidth="1"/>
    <col min="3076" max="3076" width="14.7109375" style="1" customWidth="1"/>
    <col min="3077" max="3077" width="12.7109375" style="1" customWidth="1"/>
    <col min="3078" max="3079" width="15.7109375" style="1" customWidth="1"/>
    <col min="3080" max="3328" width="9.140625" style="1"/>
    <col min="3329" max="3330" width="10.7109375" style="1" customWidth="1"/>
    <col min="3331" max="3331" width="47.7109375" style="1" customWidth="1"/>
    <col min="3332" max="3332" width="14.7109375" style="1" customWidth="1"/>
    <col min="3333" max="3333" width="12.7109375" style="1" customWidth="1"/>
    <col min="3334" max="3335" width="15.7109375" style="1" customWidth="1"/>
    <col min="3336" max="3584" width="9.140625" style="1"/>
    <col min="3585" max="3586" width="10.7109375" style="1" customWidth="1"/>
    <col min="3587" max="3587" width="47.7109375" style="1" customWidth="1"/>
    <col min="3588" max="3588" width="14.7109375" style="1" customWidth="1"/>
    <col min="3589" max="3589" width="12.7109375" style="1" customWidth="1"/>
    <col min="3590" max="3591" width="15.7109375" style="1" customWidth="1"/>
    <col min="3592" max="3840" width="9.140625" style="1"/>
    <col min="3841" max="3842" width="10.7109375" style="1" customWidth="1"/>
    <col min="3843" max="3843" width="47.7109375" style="1" customWidth="1"/>
    <col min="3844" max="3844" width="14.7109375" style="1" customWidth="1"/>
    <col min="3845" max="3845" width="12.7109375" style="1" customWidth="1"/>
    <col min="3846" max="3847" width="15.7109375" style="1" customWidth="1"/>
    <col min="3848" max="4096" width="9.140625" style="1"/>
    <col min="4097" max="4098" width="10.7109375" style="1" customWidth="1"/>
    <col min="4099" max="4099" width="47.7109375" style="1" customWidth="1"/>
    <col min="4100" max="4100" width="14.7109375" style="1" customWidth="1"/>
    <col min="4101" max="4101" width="12.7109375" style="1" customWidth="1"/>
    <col min="4102" max="4103" width="15.7109375" style="1" customWidth="1"/>
    <col min="4104" max="4352" width="9.140625" style="1"/>
    <col min="4353" max="4354" width="10.7109375" style="1" customWidth="1"/>
    <col min="4355" max="4355" width="47.7109375" style="1" customWidth="1"/>
    <col min="4356" max="4356" width="14.7109375" style="1" customWidth="1"/>
    <col min="4357" max="4357" width="12.7109375" style="1" customWidth="1"/>
    <col min="4358" max="4359" width="15.7109375" style="1" customWidth="1"/>
    <col min="4360" max="4608" width="9.140625" style="1"/>
    <col min="4609" max="4610" width="10.7109375" style="1" customWidth="1"/>
    <col min="4611" max="4611" width="47.7109375" style="1" customWidth="1"/>
    <col min="4612" max="4612" width="14.7109375" style="1" customWidth="1"/>
    <col min="4613" max="4613" width="12.7109375" style="1" customWidth="1"/>
    <col min="4614" max="4615" width="15.7109375" style="1" customWidth="1"/>
    <col min="4616" max="4864" width="9.140625" style="1"/>
    <col min="4865" max="4866" width="10.7109375" style="1" customWidth="1"/>
    <col min="4867" max="4867" width="47.7109375" style="1" customWidth="1"/>
    <col min="4868" max="4868" width="14.7109375" style="1" customWidth="1"/>
    <col min="4869" max="4869" width="12.7109375" style="1" customWidth="1"/>
    <col min="4870" max="4871" width="15.7109375" style="1" customWidth="1"/>
    <col min="4872" max="5120" width="9.140625" style="1"/>
    <col min="5121" max="5122" width="10.7109375" style="1" customWidth="1"/>
    <col min="5123" max="5123" width="47.7109375" style="1" customWidth="1"/>
    <col min="5124" max="5124" width="14.7109375" style="1" customWidth="1"/>
    <col min="5125" max="5125" width="12.7109375" style="1" customWidth="1"/>
    <col min="5126" max="5127" width="15.7109375" style="1" customWidth="1"/>
    <col min="5128" max="5376" width="9.140625" style="1"/>
    <col min="5377" max="5378" width="10.7109375" style="1" customWidth="1"/>
    <col min="5379" max="5379" width="47.7109375" style="1" customWidth="1"/>
    <col min="5380" max="5380" width="14.7109375" style="1" customWidth="1"/>
    <col min="5381" max="5381" width="12.7109375" style="1" customWidth="1"/>
    <col min="5382" max="5383" width="15.7109375" style="1" customWidth="1"/>
    <col min="5384" max="5632" width="9.140625" style="1"/>
    <col min="5633" max="5634" width="10.7109375" style="1" customWidth="1"/>
    <col min="5635" max="5635" width="47.7109375" style="1" customWidth="1"/>
    <col min="5636" max="5636" width="14.7109375" style="1" customWidth="1"/>
    <col min="5637" max="5637" width="12.7109375" style="1" customWidth="1"/>
    <col min="5638" max="5639" width="15.7109375" style="1" customWidth="1"/>
    <col min="5640" max="5888" width="9.140625" style="1"/>
    <col min="5889" max="5890" width="10.7109375" style="1" customWidth="1"/>
    <col min="5891" max="5891" width="47.7109375" style="1" customWidth="1"/>
    <col min="5892" max="5892" width="14.7109375" style="1" customWidth="1"/>
    <col min="5893" max="5893" width="12.7109375" style="1" customWidth="1"/>
    <col min="5894" max="5895" width="15.7109375" style="1" customWidth="1"/>
    <col min="5896" max="6144" width="9.140625" style="1"/>
    <col min="6145" max="6146" width="10.7109375" style="1" customWidth="1"/>
    <col min="6147" max="6147" width="47.7109375" style="1" customWidth="1"/>
    <col min="6148" max="6148" width="14.7109375" style="1" customWidth="1"/>
    <col min="6149" max="6149" width="12.7109375" style="1" customWidth="1"/>
    <col min="6150" max="6151" width="15.7109375" style="1" customWidth="1"/>
    <col min="6152" max="6400" width="9.140625" style="1"/>
    <col min="6401" max="6402" width="10.7109375" style="1" customWidth="1"/>
    <col min="6403" max="6403" width="47.7109375" style="1" customWidth="1"/>
    <col min="6404" max="6404" width="14.7109375" style="1" customWidth="1"/>
    <col min="6405" max="6405" width="12.7109375" style="1" customWidth="1"/>
    <col min="6406" max="6407" width="15.7109375" style="1" customWidth="1"/>
    <col min="6408" max="6656" width="9.140625" style="1"/>
    <col min="6657" max="6658" width="10.7109375" style="1" customWidth="1"/>
    <col min="6659" max="6659" width="47.7109375" style="1" customWidth="1"/>
    <col min="6660" max="6660" width="14.7109375" style="1" customWidth="1"/>
    <col min="6661" max="6661" width="12.7109375" style="1" customWidth="1"/>
    <col min="6662" max="6663" width="15.7109375" style="1" customWidth="1"/>
    <col min="6664" max="6912" width="9.140625" style="1"/>
    <col min="6913" max="6914" width="10.7109375" style="1" customWidth="1"/>
    <col min="6915" max="6915" width="47.7109375" style="1" customWidth="1"/>
    <col min="6916" max="6916" width="14.7109375" style="1" customWidth="1"/>
    <col min="6917" max="6917" width="12.7109375" style="1" customWidth="1"/>
    <col min="6918" max="6919" width="15.7109375" style="1" customWidth="1"/>
    <col min="6920" max="7168" width="9.140625" style="1"/>
    <col min="7169" max="7170" width="10.7109375" style="1" customWidth="1"/>
    <col min="7171" max="7171" width="47.7109375" style="1" customWidth="1"/>
    <col min="7172" max="7172" width="14.7109375" style="1" customWidth="1"/>
    <col min="7173" max="7173" width="12.7109375" style="1" customWidth="1"/>
    <col min="7174" max="7175" width="15.7109375" style="1" customWidth="1"/>
    <col min="7176" max="7424" width="9.140625" style="1"/>
    <col min="7425" max="7426" width="10.7109375" style="1" customWidth="1"/>
    <col min="7427" max="7427" width="47.7109375" style="1" customWidth="1"/>
    <col min="7428" max="7428" width="14.7109375" style="1" customWidth="1"/>
    <col min="7429" max="7429" width="12.7109375" style="1" customWidth="1"/>
    <col min="7430" max="7431" width="15.7109375" style="1" customWidth="1"/>
    <col min="7432" max="7680" width="9.140625" style="1"/>
    <col min="7681" max="7682" width="10.7109375" style="1" customWidth="1"/>
    <col min="7683" max="7683" width="47.7109375" style="1" customWidth="1"/>
    <col min="7684" max="7684" width="14.7109375" style="1" customWidth="1"/>
    <col min="7685" max="7685" width="12.7109375" style="1" customWidth="1"/>
    <col min="7686" max="7687" width="15.7109375" style="1" customWidth="1"/>
    <col min="7688" max="7936" width="9.140625" style="1"/>
    <col min="7937" max="7938" width="10.7109375" style="1" customWidth="1"/>
    <col min="7939" max="7939" width="47.7109375" style="1" customWidth="1"/>
    <col min="7940" max="7940" width="14.7109375" style="1" customWidth="1"/>
    <col min="7941" max="7941" width="12.7109375" style="1" customWidth="1"/>
    <col min="7942" max="7943" width="15.7109375" style="1" customWidth="1"/>
    <col min="7944" max="8192" width="9.140625" style="1"/>
    <col min="8193" max="8194" width="10.7109375" style="1" customWidth="1"/>
    <col min="8195" max="8195" width="47.7109375" style="1" customWidth="1"/>
    <col min="8196" max="8196" width="14.7109375" style="1" customWidth="1"/>
    <col min="8197" max="8197" width="12.7109375" style="1" customWidth="1"/>
    <col min="8198" max="8199" width="15.7109375" style="1" customWidth="1"/>
    <col min="8200" max="8448" width="9.140625" style="1"/>
    <col min="8449" max="8450" width="10.7109375" style="1" customWidth="1"/>
    <col min="8451" max="8451" width="47.7109375" style="1" customWidth="1"/>
    <col min="8452" max="8452" width="14.7109375" style="1" customWidth="1"/>
    <col min="8453" max="8453" width="12.7109375" style="1" customWidth="1"/>
    <col min="8454" max="8455" width="15.7109375" style="1" customWidth="1"/>
    <col min="8456" max="8704" width="9.140625" style="1"/>
    <col min="8705" max="8706" width="10.7109375" style="1" customWidth="1"/>
    <col min="8707" max="8707" width="47.7109375" style="1" customWidth="1"/>
    <col min="8708" max="8708" width="14.7109375" style="1" customWidth="1"/>
    <col min="8709" max="8709" width="12.7109375" style="1" customWidth="1"/>
    <col min="8710" max="8711" width="15.7109375" style="1" customWidth="1"/>
    <col min="8712" max="8960" width="9.140625" style="1"/>
    <col min="8961" max="8962" width="10.7109375" style="1" customWidth="1"/>
    <col min="8963" max="8963" width="47.7109375" style="1" customWidth="1"/>
    <col min="8964" max="8964" width="14.7109375" style="1" customWidth="1"/>
    <col min="8965" max="8965" width="12.7109375" style="1" customWidth="1"/>
    <col min="8966" max="8967" width="15.7109375" style="1" customWidth="1"/>
    <col min="8968" max="9216" width="9.140625" style="1"/>
    <col min="9217" max="9218" width="10.7109375" style="1" customWidth="1"/>
    <col min="9219" max="9219" width="47.7109375" style="1" customWidth="1"/>
    <col min="9220" max="9220" width="14.7109375" style="1" customWidth="1"/>
    <col min="9221" max="9221" width="12.7109375" style="1" customWidth="1"/>
    <col min="9222" max="9223" width="15.7109375" style="1" customWidth="1"/>
    <col min="9224" max="9472" width="9.140625" style="1"/>
    <col min="9473" max="9474" width="10.7109375" style="1" customWidth="1"/>
    <col min="9475" max="9475" width="47.7109375" style="1" customWidth="1"/>
    <col min="9476" max="9476" width="14.7109375" style="1" customWidth="1"/>
    <col min="9477" max="9477" width="12.7109375" style="1" customWidth="1"/>
    <col min="9478" max="9479" width="15.7109375" style="1" customWidth="1"/>
    <col min="9480" max="9728" width="9.140625" style="1"/>
    <col min="9729" max="9730" width="10.7109375" style="1" customWidth="1"/>
    <col min="9731" max="9731" width="47.7109375" style="1" customWidth="1"/>
    <col min="9732" max="9732" width="14.7109375" style="1" customWidth="1"/>
    <col min="9733" max="9733" width="12.7109375" style="1" customWidth="1"/>
    <col min="9734" max="9735" width="15.7109375" style="1" customWidth="1"/>
    <col min="9736" max="9984" width="9.140625" style="1"/>
    <col min="9985" max="9986" width="10.7109375" style="1" customWidth="1"/>
    <col min="9987" max="9987" width="47.7109375" style="1" customWidth="1"/>
    <col min="9988" max="9988" width="14.7109375" style="1" customWidth="1"/>
    <col min="9989" max="9989" width="12.7109375" style="1" customWidth="1"/>
    <col min="9990" max="9991" width="15.7109375" style="1" customWidth="1"/>
    <col min="9992" max="10240" width="9.140625" style="1"/>
    <col min="10241" max="10242" width="10.7109375" style="1" customWidth="1"/>
    <col min="10243" max="10243" width="47.7109375" style="1" customWidth="1"/>
    <col min="10244" max="10244" width="14.7109375" style="1" customWidth="1"/>
    <col min="10245" max="10245" width="12.7109375" style="1" customWidth="1"/>
    <col min="10246" max="10247" width="15.7109375" style="1" customWidth="1"/>
    <col min="10248" max="10496" width="9.140625" style="1"/>
    <col min="10497" max="10498" width="10.7109375" style="1" customWidth="1"/>
    <col min="10499" max="10499" width="47.7109375" style="1" customWidth="1"/>
    <col min="10500" max="10500" width="14.7109375" style="1" customWidth="1"/>
    <col min="10501" max="10501" width="12.7109375" style="1" customWidth="1"/>
    <col min="10502" max="10503" width="15.7109375" style="1" customWidth="1"/>
    <col min="10504" max="10752" width="9.140625" style="1"/>
    <col min="10753" max="10754" width="10.7109375" style="1" customWidth="1"/>
    <col min="10755" max="10755" width="47.7109375" style="1" customWidth="1"/>
    <col min="10756" max="10756" width="14.7109375" style="1" customWidth="1"/>
    <col min="10757" max="10757" width="12.7109375" style="1" customWidth="1"/>
    <col min="10758" max="10759" width="15.7109375" style="1" customWidth="1"/>
    <col min="10760" max="11008" width="9.140625" style="1"/>
    <col min="11009" max="11010" width="10.7109375" style="1" customWidth="1"/>
    <col min="11011" max="11011" width="47.7109375" style="1" customWidth="1"/>
    <col min="11012" max="11012" width="14.7109375" style="1" customWidth="1"/>
    <col min="11013" max="11013" width="12.7109375" style="1" customWidth="1"/>
    <col min="11014" max="11015" width="15.7109375" style="1" customWidth="1"/>
    <col min="11016" max="11264" width="9.140625" style="1"/>
    <col min="11265" max="11266" width="10.7109375" style="1" customWidth="1"/>
    <col min="11267" max="11267" width="47.7109375" style="1" customWidth="1"/>
    <col min="11268" max="11268" width="14.7109375" style="1" customWidth="1"/>
    <col min="11269" max="11269" width="12.7109375" style="1" customWidth="1"/>
    <col min="11270" max="11271" width="15.7109375" style="1" customWidth="1"/>
    <col min="11272" max="11520" width="9.140625" style="1"/>
    <col min="11521" max="11522" width="10.7109375" style="1" customWidth="1"/>
    <col min="11523" max="11523" width="47.7109375" style="1" customWidth="1"/>
    <col min="11524" max="11524" width="14.7109375" style="1" customWidth="1"/>
    <col min="11525" max="11525" width="12.7109375" style="1" customWidth="1"/>
    <col min="11526" max="11527" width="15.7109375" style="1" customWidth="1"/>
    <col min="11528" max="11776" width="9.140625" style="1"/>
    <col min="11777" max="11778" width="10.7109375" style="1" customWidth="1"/>
    <col min="11779" max="11779" width="47.7109375" style="1" customWidth="1"/>
    <col min="11780" max="11780" width="14.7109375" style="1" customWidth="1"/>
    <col min="11781" max="11781" width="12.7109375" style="1" customWidth="1"/>
    <col min="11782" max="11783" width="15.7109375" style="1" customWidth="1"/>
    <col min="11784" max="12032" width="9.140625" style="1"/>
    <col min="12033" max="12034" width="10.7109375" style="1" customWidth="1"/>
    <col min="12035" max="12035" width="47.7109375" style="1" customWidth="1"/>
    <col min="12036" max="12036" width="14.7109375" style="1" customWidth="1"/>
    <col min="12037" max="12037" width="12.7109375" style="1" customWidth="1"/>
    <col min="12038" max="12039" width="15.7109375" style="1" customWidth="1"/>
    <col min="12040" max="12288" width="9.140625" style="1"/>
    <col min="12289" max="12290" width="10.7109375" style="1" customWidth="1"/>
    <col min="12291" max="12291" width="47.7109375" style="1" customWidth="1"/>
    <col min="12292" max="12292" width="14.7109375" style="1" customWidth="1"/>
    <col min="12293" max="12293" width="12.7109375" style="1" customWidth="1"/>
    <col min="12294" max="12295" width="15.7109375" style="1" customWidth="1"/>
    <col min="12296" max="12544" width="9.140625" style="1"/>
    <col min="12545" max="12546" width="10.7109375" style="1" customWidth="1"/>
    <col min="12547" max="12547" width="47.7109375" style="1" customWidth="1"/>
    <col min="12548" max="12548" width="14.7109375" style="1" customWidth="1"/>
    <col min="12549" max="12549" width="12.7109375" style="1" customWidth="1"/>
    <col min="12550" max="12551" width="15.7109375" style="1" customWidth="1"/>
    <col min="12552" max="12800" width="9.140625" style="1"/>
    <col min="12801" max="12802" width="10.7109375" style="1" customWidth="1"/>
    <col min="12803" max="12803" width="47.7109375" style="1" customWidth="1"/>
    <col min="12804" max="12804" width="14.7109375" style="1" customWidth="1"/>
    <col min="12805" max="12805" width="12.7109375" style="1" customWidth="1"/>
    <col min="12806" max="12807" width="15.7109375" style="1" customWidth="1"/>
    <col min="12808" max="13056" width="9.140625" style="1"/>
    <col min="13057" max="13058" width="10.7109375" style="1" customWidth="1"/>
    <col min="13059" max="13059" width="47.7109375" style="1" customWidth="1"/>
    <col min="13060" max="13060" width="14.7109375" style="1" customWidth="1"/>
    <col min="13061" max="13061" width="12.7109375" style="1" customWidth="1"/>
    <col min="13062" max="13063" width="15.7109375" style="1" customWidth="1"/>
    <col min="13064" max="13312" width="9.140625" style="1"/>
    <col min="13313" max="13314" width="10.7109375" style="1" customWidth="1"/>
    <col min="13315" max="13315" width="47.7109375" style="1" customWidth="1"/>
    <col min="13316" max="13316" width="14.7109375" style="1" customWidth="1"/>
    <col min="13317" max="13317" width="12.7109375" style="1" customWidth="1"/>
    <col min="13318" max="13319" width="15.7109375" style="1" customWidth="1"/>
    <col min="13320" max="13568" width="9.140625" style="1"/>
    <col min="13569" max="13570" width="10.7109375" style="1" customWidth="1"/>
    <col min="13571" max="13571" width="47.7109375" style="1" customWidth="1"/>
    <col min="13572" max="13572" width="14.7109375" style="1" customWidth="1"/>
    <col min="13573" max="13573" width="12.7109375" style="1" customWidth="1"/>
    <col min="13574" max="13575" width="15.7109375" style="1" customWidth="1"/>
    <col min="13576" max="13824" width="9.140625" style="1"/>
    <col min="13825" max="13826" width="10.7109375" style="1" customWidth="1"/>
    <col min="13827" max="13827" width="47.7109375" style="1" customWidth="1"/>
    <col min="13828" max="13828" width="14.7109375" style="1" customWidth="1"/>
    <col min="13829" max="13829" width="12.7109375" style="1" customWidth="1"/>
    <col min="13830" max="13831" width="15.7109375" style="1" customWidth="1"/>
    <col min="13832" max="14080" width="9.140625" style="1"/>
    <col min="14081" max="14082" width="10.7109375" style="1" customWidth="1"/>
    <col min="14083" max="14083" width="47.7109375" style="1" customWidth="1"/>
    <col min="14084" max="14084" width="14.7109375" style="1" customWidth="1"/>
    <col min="14085" max="14085" width="12.7109375" style="1" customWidth="1"/>
    <col min="14086" max="14087" width="15.7109375" style="1" customWidth="1"/>
    <col min="14088" max="14336" width="9.140625" style="1"/>
    <col min="14337" max="14338" width="10.7109375" style="1" customWidth="1"/>
    <col min="14339" max="14339" width="47.7109375" style="1" customWidth="1"/>
    <col min="14340" max="14340" width="14.7109375" style="1" customWidth="1"/>
    <col min="14341" max="14341" width="12.7109375" style="1" customWidth="1"/>
    <col min="14342" max="14343" width="15.7109375" style="1" customWidth="1"/>
    <col min="14344" max="14592" width="9.140625" style="1"/>
    <col min="14593" max="14594" width="10.7109375" style="1" customWidth="1"/>
    <col min="14595" max="14595" width="47.7109375" style="1" customWidth="1"/>
    <col min="14596" max="14596" width="14.7109375" style="1" customWidth="1"/>
    <col min="14597" max="14597" width="12.7109375" style="1" customWidth="1"/>
    <col min="14598" max="14599" width="15.7109375" style="1" customWidth="1"/>
    <col min="14600" max="14848" width="9.140625" style="1"/>
    <col min="14849" max="14850" width="10.7109375" style="1" customWidth="1"/>
    <col min="14851" max="14851" width="47.7109375" style="1" customWidth="1"/>
    <col min="14852" max="14852" width="14.7109375" style="1" customWidth="1"/>
    <col min="14853" max="14853" width="12.7109375" style="1" customWidth="1"/>
    <col min="14854" max="14855" width="15.7109375" style="1" customWidth="1"/>
    <col min="14856" max="15104" width="9.140625" style="1"/>
    <col min="15105" max="15106" width="10.7109375" style="1" customWidth="1"/>
    <col min="15107" max="15107" width="47.7109375" style="1" customWidth="1"/>
    <col min="15108" max="15108" width="14.7109375" style="1" customWidth="1"/>
    <col min="15109" max="15109" width="12.7109375" style="1" customWidth="1"/>
    <col min="15110" max="15111" width="15.7109375" style="1" customWidth="1"/>
    <col min="15112" max="15360" width="9.140625" style="1"/>
    <col min="15361" max="15362" width="10.7109375" style="1" customWidth="1"/>
    <col min="15363" max="15363" width="47.7109375" style="1" customWidth="1"/>
    <col min="15364" max="15364" width="14.7109375" style="1" customWidth="1"/>
    <col min="15365" max="15365" width="12.7109375" style="1" customWidth="1"/>
    <col min="15366" max="15367" width="15.7109375" style="1" customWidth="1"/>
    <col min="15368" max="15616" width="9.140625" style="1"/>
    <col min="15617" max="15618" width="10.7109375" style="1" customWidth="1"/>
    <col min="15619" max="15619" width="47.7109375" style="1" customWidth="1"/>
    <col min="15620" max="15620" width="14.7109375" style="1" customWidth="1"/>
    <col min="15621" max="15621" width="12.7109375" style="1" customWidth="1"/>
    <col min="15622" max="15623" width="15.7109375" style="1" customWidth="1"/>
    <col min="15624" max="15872" width="9.140625" style="1"/>
    <col min="15873" max="15874" width="10.7109375" style="1" customWidth="1"/>
    <col min="15875" max="15875" width="47.7109375" style="1" customWidth="1"/>
    <col min="15876" max="15876" width="14.7109375" style="1" customWidth="1"/>
    <col min="15877" max="15877" width="12.7109375" style="1" customWidth="1"/>
    <col min="15878" max="15879" width="15.7109375" style="1" customWidth="1"/>
    <col min="15880" max="16128" width="9.140625" style="1"/>
    <col min="16129" max="16130" width="10.7109375" style="1" customWidth="1"/>
    <col min="16131" max="16131" width="47.7109375" style="1" customWidth="1"/>
    <col min="16132" max="16132" width="14.7109375" style="1" customWidth="1"/>
    <col min="16133" max="16133" width="12.7109375" style="1" customWidth="1"/>
    <col min="16134" max="16135" width="15.7109375" style="1" customWidth="1"/>
    <col min="16136" max="16384" width="9.140625" style="1"/>
  </cols>
  <sheetData>
    <row r="1" spans="1:7" s="81" customFormat="1" ht="54.75" customHeight="1">
      <c r="A1" s="208" t="s">
        <v>480</v>
      </c>
      <c r="B1" s="209"/>
      <c r="C1" s="209"/>
      <c r="D1" s="209"/>
      <c r="E1" s="209"/>
      <c r="F1" s="209"/>
      <c r="G1" s="209"/>
    </row>
    <row r="2" spans="1:7" ht="43.5" customHeight="1">
      <c r="A2" s="206" t="s">
        <v>237</v>
      </c>
      <c r="B2" s="207"/>
      <c r="C2" s="207"/>
      <c r="D2" s="207"/>
      <c r="E2" s="207"/>
      <c r="F2" s="207"/>
      <c r="G2" s="207"/>
    </row>
    <row r="3" spans="1:7" s="84" customFormat="1" ht="15" customHeight="1">
      <c r="A3" s="82" t="s">
        <v>0</v>
      </c>
      <c r="B3" s="83" t="s">
        <v>238</v>
      </c>
      <c r="D3" s="85"/>
      <c r="E3" s="86"/>
      <c r="F3" s="181"/>
      <c r="G3" s="177"/>
    </row>
    <row r="4" spans="1:7" s="84" customFormat="1" ht="15" customHeight="1">
      <c r="A4" s="82" t="s">
        <v>239</v>
      </c>
      <c r="B4" s="83" t="s">
        <v>240</v>
      </c>
      <c r="D4" s="85"/>
      <c r="E4" s="86"/>
      <c r="F4" s="181"/>
      <c r="G4" s="177"/>
    </row>
    <row r="5" spans="1:7" s="84" customFormat="1" ht="15" customHeight="1">
      <c r="A5" s="82" t="s">
        <v>1</v>
      </c>
      <c r="B5" s="83" t="s">
        <v>241</v>
      </c>
      <c r="D5" s="85"/>
      <c r="E5" s="86"/>
      <c r="F5" s="181"/>
      <c r="G5" s="177"/>
    </row>
    <row r="6" spans="1:7" s="84" customFormat="1" ht="15" customHeight="1">
      <c r="A6" s="82" t="s">
        <v>235</v>
      </c>
      <c r="B6" s="83" t="s">
        <v>243</v>
      </c>
      <c r="D6" s="85"/>
      <c r="E6" s="86"/>
      <c r="F6" s="181"/>
      <c r="G6" s="177"/>
    </row>
    <row r="7" spans="1:7" s="84" customFormat="1" ht="20.100000000000001" customHeight="1">
      <c r="A7" s="82" t="s">
        <v>2</v>
      </c>
      <c r="B7" s="83" t="s">
        <v>242</v>
      </c>
      <c r="C7" s="205" t="s">
        <v>3</v>
      </c>
      <c r="D7" s="205"/>
      <c r="E7" s="205"/>
      <c r="F7" s="205"/>
      <c r="G7" s="205"/>
    </row>
    <row r="8" spans="1:7" s="131" customFormat="1" ht="18">
      <c r="A8" s="132"/>
      <c r="B8" s="132"/>
      <c r="C8" s="133"/>
      <c r="D8" s="132"/>
      <c r="E8" s="134"/>
      <c r="F8" s="135"/>
      <c r="G8" s="136"/>
    </row>
    <row r="9" spans="1:7" s="95" customFormat="1" ht="32.1" customHeight="1" thickBot="1">
      <c r="A9" s="90" t="s">
        <v>4</v>
      </c>
      <c r="B9" s="90" t="s">
        <v>5</v>
      </c>
      <c r="C9" s="91" t="s">
        <v>6</v>
      </c>
      <c r="D9" s="90" t="s">
        <v>7</v>
      </c>
      <c r="E9" s="92" t="s">
        <v>8</v>
      </c>
      <c r="F9" s="93" t="s">
        <v>9</v>
      </c>
      <c r="G9" s="94" t="s">
        <v>10</v>
      </c>
    </row>
    <row r="10" spans="1:7" s="101" customFormat="1" ht="9.9499999999999993" customHeight="1">
      <c r="A10" s="96"/>
      <c r="B10" s="96"/>
      <c r="C10" s="97"/>
      <c r="D10" s="96"/>
      <c r="E10" s="98"/>
      <c r="F10" s="99"/>
      <c r="G10" s="100"/>
    </row>
    <row r="11" spans="1:7">
      <c r="C11" s="102" t="s">
        <v>11</v>
      </c>
      <c r="F11" s="103" t="s">
        <v>12</v>
      </c>
      <c r="G11" s="104">
        <f>SUM(G14:G57)</f>
        <v>0</v>
      </c>
    </row>
    <row r="12" spans="1:7" s="110" customFormat="1">
      <c r="A12" s="4"/>
      <c r="B12" s="4"/>
      <c r="C12" s="5"/>
      <c r="D12" s="4"/>
      <c r="E12" s="7"/>
      <c r="F12" s="108"/>
      <c r="G12" s="109"/>
    </row>
    <row r="13" spans="1:7">
      <c r="C13" s="102" t="s">
        <v>13</v>
      </c>
    </row>
    <row r="14" spans="1:7" ht="25.5">
      <c r="A14" s="9" t="s">
        <v>14</v>
      </c>
      <c r="B14" s="9" t="s">
        <v>133</v>
      </c>
      <c r="C14" s="137" t="s">
        <v>134</v>
      </c>
      <c r="D14" s="9" t="s">
        <v>48</v>
      </c>
      <c r="E14" s="138">
        <f>0.48+0.04</f>
        <v>0.52</v>
      </c>
      <c r="F14" s="176">
        <v>0</v>
      </c>
      <c r="G14" s="177">
        <f>ROUND(E14*F14,2)</f>
        <v>0</v>
      </c>
    </row>
    <row r="15" spans="1:7" ht="25.5">
      <c r="A15" s="9" t="s">
        <v>16</v>
      </c>
      <c r="B15" s="9" t="s">
        <v>136</v>
      </c>
      <c r="C15" s="137" t="s">
        <v>135</v>
      </c>
      <c r="D15" s="9" t="s">
        <v>15</v>
      </c>
      <c r="E15" s="138">
        <f>51+2</f>
        <v>53</v>
      </c>
      <c r="F15" s="176">
        <v>0</v>
      </c>
      <c r="G15" s="177">
        <f>ROUND(E15*F15,2)</f>
        <v>0</v>
      </c>
    </row>
    <row r="16" spans="1:7" ht="27">
      <c r="A16" s="3" t="s">
        <v>29</v>
      </c>
      <c r="B16" s="3" t="s">
        <v>137</v>
      </c>
      <c r="C16" s="106" t="s">
        <v>299</v>
      </c>
      <c r="D16" s="3" t="s">
        <v>15</v>
      </c>
      <c r="E16" s="86">
        <v>1</v>
      </c>
      <c r="F16" s="176">
        <v>0</v>
      </c>
      <c r="G16" s="177">
        <f>ROUND(E16*F16,2)</f>
        <v>0</v>
      </c>
    </row>
    <row r="17" spans="1:7">
      <c r="A17" s="3"/>
      <c r="B17" s="3"/>
      <c r="C17" s="8" t="s">
        <v>300</v>
      </c>
      <c r="D17" s="3"/>
    </row>
    <row r="18" spans="1:7" ht="25.5">
      <c r="A18" s="9" t="s">
        <v>30</v>
      </c>
      <c r="B18" s="9" t="s">
        <v>49</v>
      </c>
      <c r="C18" s="137" t="s">
        <v>50</v>
      </c>
      <c r="D18" s="9" t="s">
        <v>48</v>
      </c>
      <c r="E18" s="138">
        <f>0.48+0.04</f>
        <v>0.52</v>
      </c>
      <c r="F18" s="176">
        <v>0</v>
      </c>
      <c r="G18" s="177">
        <f>ROUND(E18*F18,2)</f>
        <v>0</v>
      </c>
    </row>
    <row r="19" spans="1:7" ht="38.25">
      <c r="A19" s="3" t="s">
        <v>31</v>
      </c>
      <c r="B19" s="3" t="s">
        <v>137</v>
      </c>
      <c r="C19" s="106" t="s">
        <v>138</v>
      </c>
      <c r="D19" s="3" t="s">
        <v>15</v>
      </c>
      <c r="E19" s="86">
        <v>16</v>
      </c>
      <c r="F19" s="176">
        <v>0</v>
      </c>
      <c r="G19" s="177">
        <f>ROUND(E19*F19,2)</f>
        <v>0</v>
      </c>
    </row>
    <row r="20" spans="1:7" s="110" customFormat="1">
      <c r="A20" s="4"/>
      <c r="B20" s="4"/>
      <c r="C20" s="113"/>
      <c r="D20" s="4"/>
      <c r="E20" s="7"/>
      <c r="F20" s="183"/>
      <c r="G20" s="178"/>
    </row>
    <row r="21" spans="1:7">
      <c r="A21" s="4"/>
      <c r="B21" s="4"/>
      <c r="C21" s="5" t="s">
        <v>51</v>
      </c>
      <c r="D21" s="4"/>
      <c r="E21" s="7"/>
      <c r="F21" s="183"/>
      <c r="G21" s="178"/>
    </row>
    <row r="22" spans="1:7" ht="25.5">
      <c r="A22" s="4" t="s">
        <v>14</v>
      </c>
      <c r="B22" s="6" t="s">
        <v>360</v>
      </c>
      <c r="C22" s="114" t="s">
        <v>361</v>
      </c>
      <c r="D22" s="4" t="s">
        <v>21</v>
      </c>
      <c r="E22" s="7">
        <v>5</v>
      </c>
      <c r="F22" s="176">
        <v>0</v>
      </c>
      <c r="G22" s="178">
        <f t="shared" ref="G22" si="0">ROUND(E22*F22,2)</f>
        <v>0</v>
      </c>
    </row>
    <row r="23" spans="1:7" ht="25.5">
      <c r="A23" s="4" t="s">
        <v>16</v>
      </c>
      <c r="B23" s="6" t="s">
        <v>285</v>
      </c>
      <c r="C23" s="106" t="s">
        <v>286</v>
      </c>
      <c r="D23" s="4" t="s">
        <v>21</v>
      </c>
      <c r="E23" s="7">
        <v>115</v>
      </c>
      <c r="F23" s="176">
        <v>0</v>
      </c>
      <c r="G23" s="178">
        <f t="shared" ref="G23:G29" si="1">ROUND(E23*F23,2)</f>
        <v>0</v>
      </c>
    </row>
    <row r="24" spans="1:7">
      <c r="A24" s="4" t="s">
        <v>16</v>
      </c>
      <c r="B24" s="6" t="s">
        <v>52</v>
      </c>
      <c r="C24" s="114" t="s">
        <v>53</v>
      </c>
      <c r="D24" s="4" t="s">
        <v>15</v>
      </c>
      <c r="E24" s="7">
        <v>12</v>
      </c>
      <c r="F24" s="176">
        <v>0</v>
      </c>
      <c r="G24" s="178">
        <f t="shared" si="1"/>
        <v>0</v>
      </c>
    </row>
    <row r="25" spans="1:7">
      <c r="A25" s="4" t="s">
        <v>29</v>
      </c>
      <c r="B25" s="6" t="s">
        <v>139</v>
      </c>
      <c r="C25" s="139" t="s">
        <v>140</v>
      </c>
      <c r="D25" s="4" t="s">
        <v>15</v>
      </c>
      <c r="E25" s="7">
        <v>3</v>
      </c>
      <c r="F25" s="176">
        <v>0</v>
      </c>
      <c r="G25" s="178">
        <f t="shared" si="1"/>
        <v>0</v>
      </c>
    </row>
    <row r="26" spans="1:7" ht="14.25">
      <c r="A26" s="4" t="s">
        <v>30</v>
      </c>
      <c r="B26" s="6" t="s">
        <v>141</v>
      </c>
      <c r="C26" s="139" t="s">
        <v>142</v>
      </c>
      <c r="D26" s="4" t="s">
        <v>15</v>
      </c>
      <c r="E26" s="7">
        <v>2</v>
      </c>
      <c r="F26" s="176">
        <v>0</v>
      </c>
      <c r="G26" s="178">
        <f t="shared" si="1"/>
        <v>0</v>
      </c>
    </row>
    <row r="27" spans="1:7" ht="14.25">
      <c r="A27" s="4" t="s">
        <v>31</v>
      </c>
      <c r="B27" s="6" t="s">
        <v>288</v>
      </c>
      <c r="C27" s="148" t="s">
        <v>287</v>
      </c>
      <c r="D27" s="4" t="s">
        <v>15</v>
      </c>
      <c r="E27" s="7">
        <v>4</v>
      </c>
      <c r="F27" s="176">
        <v>0</v>
      </c>
      <c r="G27" s="178">
        <f t="shared" si="1"/>
        <v>0</v>
      </c>
    </row>
    <row r="28" spans="1:7">
      <c r="A28" s="4" t="s">
        <v>33</v>
      </c>
      <c r="B28" s="6" t="s">
        <v>302</v>
      </c>
      <c r="C28" s="148" t="s">
        <v>303</v>
      </c>
      <c r="D28" s="4" t="s">
        <v>32</v>
      </c>
      <c r="E28" s="7">
        <v>199</v>
      </c>
      <c r="F28" s="176">
        <v>0</v>
      </c>
      <c r="G28" s="178">
        <f>ROUND(E28*F28,2)</f>
        <v>0</v>
      </c>
    </row>
    <row r="29" spans="1:7">
      <c r="A29" s="6" t="s">
        <v>34</v>
      </c>
      <c r="B29" s="6" t="s">
        <v>145</v>
      </c>
      <c r="C29" s="139" t="s">
        <v>144</v>
      </c>
      <c r="D29" s="4" t="s">
        <v>21</v>
      </c>
      <c r="E29" s="7">
        <v>50</v>
      </c>
      <c r="F29" s="176">
        <v>0</v>
      </c>
      <c r="G29" s="178">
        <f t="shared" si="1"/>
        <v>0</v>
      </c>
    </row>
    <row r="30" spans="1:7" ht="25.5">
      <c r="A30" s="4"/>
      <c r="B30" s="6"/>
      <c r="C30" s="141" t="s">
        <v>143</v>
      </c>
      <c r="D30" s="4"/>
      <c r="E30" s="7"/>
      <c r="F30" s="183"/>
      <c r="G30" s="178"/>
    </row>
    <row r="31" spans="1:7" ht="25.5">
      <c r="A31" s="4" t="s">
        <v>34</v>
      </c>
      <c r="B31" s="6" t="s">
        <v>146</v>
      </c>
      <c r="C31" s="141" t="s">
        <v>147</v>
      </c>
      <c r="D31" s="4" t="s">
        <v>19</v>
      </c>
      <c r="E31" s="7">
        <v>18</v>
      </c>
      <c r="F31" s="176">
        <v>0</v>
      </c>
      <c r="G31" s="178">
        <f>ROUND(E31*F31,2)</f>
        <v>0</v>
      </c>
    </row>
    <row r="32" spans="1:7" ht="15" customHeight="1">
      <c r="A32" s="6" t="s">
        <v>54</v>
      </c>
      <c r="B32" s="6" t="s">
        <v>290</v>
      </c>
      <c r="C32" s="141" t="s">
        <v>289</v>
      </c>
      <c r="D32" s="4" t="s">
        <v>21</v>
      </c>
      <c r="E32" s="7">
        <v>136</v>
      </c>
      <c r="F32" s="176">
        <v>0</v>
      </c>
      <c r="G32" s="178">
        <f>ROUND(E32*F32,2)</f>
        <v>0</v>
      </c>
    </row>
    <row r="33" spans="1:7">
      <c r="A33" s="4"/>
      <c r="B33" s="6"/>
      <c r="C33" s="8" t="s">
        <v>291</v>
      </c>
      <c r="D33" s="4"/>
      <c r="E33" s="7"/>
      <c r="F33" s="183"/>
      <c r="G33" s="178"/>
    </row>
    <row r="34" spans="1:7" ht="25.5">
      <c r="A34" s="6" t="s">
        <v>57</v>
      </c>
      <c r="B34" s="6" t="s">
        <v>307</v>
      </c>
      <c r="C34" s="141" t="s">
        <v>306</v>
      </c>
      <c r="D34" s="4" t="s">
        <v>21</v>
      </c>
      <c r="E34" s="7">
        <v>1230</v>
      </c>
      <c r="F34" s="176">
        <v>0</v>
      </c>
      <c r="G34" s="178">
        <f>ROUND(E34*F34,2)</f>
        <v>0</v>
      </c>
    </row>
    <row r="35" spans="1:7">
      <c r="A35" s="4"/>
      <c r="B35" s="6"/>
      <c r="C35" s="8" t="s">
        <v>308</v>
      </c>
      <c r="D35" s="4"/>
      <c r="E35" s="7"/>
      <c r="F35" s="183"/>
      <c r="G35" s="178"/>
    </row>
    <row r="36" spans="1:7" ht="25.5">
      <c r="A36" s="6" t="s">
        <v>57</v>
      </c>
      <c r="B36" s="6" t="s">
        <v>148</v>
      </c>
      <c r="C36" s="141" t="s">
        <v>362</v>
      </c>
      <c r="D36" s="4"/>
      <c r="E36" s="7"/>
      <c r="F36" s="183"/>
      <c r="G36" s="178"/>
    </row>
    <row r="37" spans="1:7" ht="27.6" customHeight="1">
      <c r="A37" s="1"/>
      <c r="B37" s="1"/>
      <c r="C37" s="8" t="s">
        <v>149</v>
      </c>
      <c r="D37" s="4" t="s">
        <v>21</v>
      </c>
      <c r="E37" s="7">
        <v>3531</v>
      </c>
      <c r="F37" s="176">
        <v>0</v>
      </c>
      <c r="G37" s="178">
        <f>ROUND(E37*F37,2)</f>
        <v>0</v>
      </c>
    </row>
    <row r="38" spans="1:7" ht="25.5">
      <c r="A38" s="6" t="s">
        <v>58</v>
      </c>
      <c r="B38" s="6" t="s">
        <v>150</v>
      </c>
      <c r="C38" s="141" t="s">
        <v>151</v>
      </c>
      <c r="D38" s="4" t="s">
        <v>21</v>
      </c>
      <c r="E38" s="7">
        <v>836</v>
      </c>
      <c r="F38" s="176">
        <v>0</v>
      </c>
      <c r="G38" s="178">
        <f>ROUND(E38*F38,2)</f>
        <v>0</v>
      </c>
    </row>
    <row r="39" spans="1:7">
      <c r="A39" s="6"/>
      <c r="B39" s="6"/>
      <c r="C39" s="8" t="s">
        <v>312</v>
      </c>
      <c r="D39" s="4"/>
      <c r="E39" s="7"/>
      <c r="F39" s="183"/>
      <c r="G39" s="178"/>
    </row>
    <row r="40" spans="1:7" ht="25.5">
      <c r="A40" s="6" t="s">
        <v>59</v>
      </c>
      <c r="B40" s="6" t="s">
        <v>293</v>
      </c>
      <c r="C40" s="141" t="s">
        <v>292</v>
      </c>
      <c r="D40" s="4" t="s">
        <v>32</v>
      </c>
      <c r="E40" s="7">
        <v>142.25</v>
      </c>
      <c r="F40" s="176">
        <v>0</v>
      </c>
      <c r="G40" s="178">
        <f>ROUND(E40*F40,2)</f>
        <v>0</v>
      </c>
    </row>
    <row r="41" spans="1:7">
      <c r="A41" s="6" t="s">
        <v>60</v>
      </c>
      <c r="B41" s="6" t="s">
        <v>55</v>
      </c>
      <c r="C41" s="139" t="s">
        <v>56</v>
      </c>
      <c r="D41" s="4" t="s">
        <v>32</v>
      </c>
      <c r="E41" s="7">
        <v>396</v>
      </c>
      <c r="F41" s="176">
        <v>0</v>
      </c>
      <c r="G41" s="178">
        <f>ROUND(E41*F41,2)</f>
        <v>0</v>
      </c>
    </row>
    <row r="42" spans="1:7" ht="25.5">
      <c r="A42" s="6" t="s">
        <v>61</v>
      </c>
      <c r="B42" s="6" t="s">
        <v>152</v>
      </c>
      <c r="C42" s="141" t="s">
        <v>153</v>
      </c>
      <c r="D42" s="6" t="s">
        <v>32</v>
      </c>
      <c r="E42" s="7">
        <v>63</v>
      </c>
      <c r="F42" s="176">
        <v>0</v>
      </c>
      <c r="G42" s="178">
        <f>ROUND(E42*F42,2)</f>
        <v>0</v>
      </c>
    </row>
    <row r="43" spans="1:7" ht="25.5">
      <c r="A43" s="6" t="s">
        <v>62</v>
      </c>
      <c r="B43" s="6" t="s">
        <v>154</v>
      </c>
      <c r="C43" s="142" t="s">
        <v>155</v>
      </c>
      <c r="D43" s="4" t="s">
        <v>15</v>
      </c>
      <c r="E43" s="7">
        <v>4</v>
      </c>
      <c r="F43" s="176">
        <v>0</v>
      </c>
      <c r="G43" s="178">
        <f>ROUND(E43*F43,2)</f>
        <v>0</v>
      </c>
    </row>
    <row r="44" spans="1:7">
      <c r="A44" s="4"/>
      <c r="B44" s="4"/>
      <c r="C44" s="8" t="s">
        <v>156</v>
      </c>
      <c r="D44" s="4"/>
      <c r="E44" s="7"/>
      <c r="F44" s="183"/>
      <c r="G44" s="178"/>
    </row>
    <row r="45" spans="1:7">
      <c r="A45" s="6" t="s">
        <v>63</v>
      </c>
      <c r="B45" s="6" t="s">
        <v>295</v>
      </c>
      <c r="C45" s="148" t="s">
        <v>294</v>
      </c>
      <c r="D45" s="4" t="s">
        <v>15</v>
      </c>
      <c r="E45" s="7">
        <v>1</v>
      </c>
      <c r="F45" s="176">
        <v>0</v>
      </c>
      <c r="G45" s="178">
        <f>ROUND(E45*F45,2)</f>
        <v>0</v>
      </c>
    </row>
    <row r="46" spans="1:7" ht="38.25">
      <c r="A46" s="4"/>
      <c r="B46" s="4"/>
      <c r="C46" s="8" t="s">
        <v>296</v>
      </c>
      <c r="D46" s="4"/>
      <c r="E46" s="7"/>
      <c r="F46" s="183"/>
      <c r="G46" s="178"/>
    </row>
    <row r="47" spans="1:7" ht="25.5">
      <c r="A47" s="6" t="s">
        <v>64</v>
      </c>
      <c r="B47" s="6" t="s">
        <v>297</v>
      </c>
      <c r="C47" s="106" t="s">
        <v>298</v>
      </c>
      <c r="D47" s="4" t="s">
        <v>32</v>
      </c>
      <c r="E47" s="7">
        <v>87</v>
      </c>
      <c r="F47" s="176">
        <v>0</v>
      </c>
      <c r="G47" s="178">
        <f>ROUND(E47*F47,2)</f>
        <v>0</v>
      </c>
    </row>
    <row r="48" spans="1:7">
      <c r="A48" s="4"/>
      <c r="B48" s="4"/>
      <c r="C48" s="8"/>
      <c r="D48" s="4"/>
      <c r="E48" s="7"/>
      <c r="F48" s="183"/>
      <c r="G48" s="178"/>
    </row>
    <row r="49" spans="1:7">
      <c r="A49" s="4"/>
      <c r="B49" s="4"/>
      <c r="C49" s="5" t="s">
        <v>170</v>
      </c>
      <c r="D49" s="4"/>
      <c r="E49" s="7"/>
      <c r="F49" s="183"/>
      <c r="G49" s="178"/>
    </row>
    <row r="50" spans="1:7" ht="25.5">
      <c r="A50" s="6" t="s">
        <v>16</v>
      </c>
      <c r="B50" s="6" t="s">
        <v>158</v>
      </c>
      <c r="C50" s="141" t="s">
        <v>157</v>
      </c>
      <c r="D50" s="6" t="s">
        <v>159</v>
      </c>
      <c r="E50" s="7">
        <v>190</v>
      </c>
      <c r="F50" s="176">
        <v>0</v>
      </c>
      <c r="G50" s="178">
        <f>ROUND(E50*F50,2)</f>
        <v>0</v>
      </c>
    </row>
    <row r="51" spans="1:7">
      <c r="A51" s="6"/>
      <c r="B51" s="6"/>
      <c r="C51" s="141"/>
      <c r="D51" s="6"/>
      <c r="E51" s="7"/>
      <c r="F51" s="183"/>
      <c r="G51" s="178"/>
    </row>
    <row r="52" spans="1:7">
      <c r="A52" s="6"/>
      <c r="B52" s="6"/>
      <c r="C52" s="5" t="s">
        <v>171</v>
      </c>
      <c r="D52" s="6"/>
      <c r="E52" s="7"/>
      <c r="F52" s="183"/>
      <c r="G52" s="178"/>
    </row>
    <row r="53" spans="1:7">
      <c r="A53" s="6" t="s">
        <v>14</v>
      </c>
      <c r="B53" s="6" t="s">
        <v>160</v>
      </c>
      <c r="C53" s="141" t="s">
        <v>161</v>
      </c>
      <c r="D53" s="4" t="s">
        <v>15</v>
      </c>
      <c r="E53" s="7">
        <v>1</v>
      </c>
      <c r="F53" s="176">
        <v>0</v>
      </c>
      <c r="G53" s="178">
        <f>ROUND(E53*F53,2)</f>
        <v>0</v>
      </c>
    </row>
    <row r="54" spans="1:7">
      <c r="A54" s="6" t="s">
        <v>16</v>
      </c>
      <c r="B54" s="6" t="s">
        <v>162</v>
      </c>
      <c r="C54" s="139" t="s">
        <v>163</v>
      </c>
      <c r="D54" s="4" t="s">
        <v>15</v>
      </c>
      <c r="E54" s="7">
        <v>1</v>
      </c>
      <c r="F54" s="176">
        <v>0</v>
      </c>
      <c r="G54" s="178">
        <f>ROUND(E54*F54,2)</f>
        <v>0</v>
      </c>
    </row>
    <row r="55" spans="1:7">
      <c r="A55" s="6" t="s">
        <v>29</v>
      </c>
      <c r="B55" s="6" t="s">
        <v>164</v>
      </c>
      <c r="C55" s="139" t="s">
        <v>165</v>
      </c>
      <c r="D55" s="4" t="s">
        <v>15</v>
      </c>
      <c r="E55" s="7">
        <v>1</v>
      </c>
      <c r="F55" s="176">
        <v>0</v>
      </c>
      <c r="G55" s="178">
        <f>ROUND(E55*F55,2)</f>
        <v>0</v>
      </c>
    </row>
    <row r="56" spans="1:7">
      <c r="A56" s="6" t="s">
        <v>30</v>
      </c>
      <c r="B56" s="6" t="s">
        <v>166</v>
      </c>
      <c r="C56" s="141" t="s">
        <v>168</v>
      </c>
      <c r="D56" s="4" t="s">
        <v>15</v>
      </c>
      <c r="E56" s="7">
        <v>1</v>
      </c>
      <c r="F56" s="176">
        <v>0</v>
      </c>
      <c r="G56" s="178">
        <f>ROUND(E56*F56,2)</f>
        <v>0</v>
      </c>
    </row>
    <row r="57" spans="1:7">
      <c r="A57" s="6" t="s">
        <v>31</v>
      </c>
      <c r="B57" s="6" t="s">
        <v>167</v>
      </c>
      <c r="C57" s="141" t="s">
        <v>169</v>
      </c>
      <c r="D57" s="4" t="s">
        <v>15</v>
      </c>
      <c r="E57" s="7">
        <v>1</v>
      </c>
      <c r="F57" s="176">
        <v>0</v>
      </c>
      <c r="G57" s="178">
        <f>ROUND(E57*F57,2)</f>
        <v>0</v>
      </c>
    </row>
    <row r="58" spans="1:7">
      <c r="A58" s="6"/>
      <c r="B58" s="6"/>
      <c r="C58" s="141"/>
      <c r="D58" s="4"/>
      <c r="E58" s="7"/>
      <c r="F58" s="183"/>
      <c r="G58" s="178"/>
    </row>
    <row r="59" spans="1:7">
      <c r="A59" s="6"/>
      <c r="B59" s="6"/>
      <c r="C59" s="141"/>
      <c r="D59" s="4"/>
      <c r="E59" s="7"/>
      <c r="F59" s="183"/>
      <c r="G59" s="178"/>
    </row>
    <row r="60" spans="1:7">
      <c r="A60" s="6"/>
      <c r="B60" s="6"/>
      <c r="C60" s="141"/>
      <c r="D60" s="4"/>
      <c r="E60" s="7"/>
      <c r="F60" s="183"/>
      <c r="G60" s="178"/>
    </row>
    <row r="61" spans="1:7">
      <c r="B61" s="3"/>
      <c r="C61" s="141"/>
      <c r="D61" s="4"/>
    </row>
    <row r="62" spans="1:7">
      <c r="C62" s="102" t="s">
        <v>65</v>
      </c>
      <c r="F62" s="103" t="s">
        <v>66</v>
      </c>
      <c r="G62" s="104">
        <f>+SUM(G63:G103)</f>
        <v>0</v>
      </c>
    </row>
    <row r="63" spans="1:7" s="110" customFormat="1">
      <c r="A63" s="4"/>
      <c r="B63" s="4"/>
      <c r="C63" s="5"/>
      <c r="D63" s="4"/>
      <c r="E63" s="7"/>
      <c r="F63" s="108"/>
      <c r="G63" s="109"/>
    </row>
    <row r="64" spans="1:7">
      <c r="C64" s="102" t="s">
        <v>17</v>
      </c>
    </row>
    <row r="65" spans="1:7" ht="25.5">
      <c r="A65" s="9" t="s">
        <v>14</v>
      </c>
      <c r="B65" s="9" t="s">
        <v>18</v>
      </c>
      <c r="C65" s="137" t="s">
        <v>172</v>
      </c>
      <c r="D65" s="9" t="s">
        <v>19</v>
      </c>
      <c r="E65" s="138">
        <f>1249.3+53.7</f>
        <v>1303</v>
      </c>
      <c r="F65" s="176">
        <v>0</v>
      </c>
      <c r="G65" s="177">
        <f>ROUND(E65*F65,2)</f>
        <v>0</v>
      </c>
    </row>
    <row r="66" spans="1:7" ht="25.5">
      <c r="C66" s="112" t="s">
        <v>68</v>
      </c>
    </row>
    <row r="67" spans="1:7" ht="25.5">
      <c r="A67" s="2" t="s">
        <v>16</v>
      </c>
      <c r="B67" s="3" t="s">
        <v>43</v>
      </c>
      <c r="C67" s="106" t="s">
        <v>173</v>
      </c>
      <c r="D67" s="2" t="s">
        <v>19</v>
      </c>
      <c r="E67" s="86">
        <v>4215</v>
      </c>
      <c r="F67" s="176">
        <v>0</v>
      </c>
      <c r="G67" s="177">
        <f>ROUND(E67*F67,2)</f>
        <v>0</v>
      </c>
    </row>
    <row r="68" spans="1:7">
      <c r="B68" s="3"/>
      <c r="C68" s="117" t="s">
        <v>301</v>
      </c>
    </row>
    <row r="69" spans="1:7" ht="51">
      <c r="A69" s="9" t="s">
        <v>29</v>
      </c>
      <c r="B69" s="9" t="s">
        <v>175</v>
      </c>
      <c r="C69" s="137" t="s">
        <v>174</v>
      </c>
      <c r="D69" s="9" t="s">
        <v>19</v>
      </c>
      <c r="E69" s="138">
        <f>189+10+60</f>
        <v>259</v>
      </c>
      <c r="F69" s="176">
        <v>0</v>
      </c>
      <c r="G69" s="177">
        <f>ROUND(E69*F69,2)</f>
        <v>0</v>
      </c>
    </row>
    <row r="70" spans="1:7" ht="25.5">
      <c r="A70" s="9"/>
      <c r="B70" s="9"/>
      <c r="C70" s="143" t="s">
        <v>67</v>
      </c>
      <c r="D70" s="9"/>
      <c r="E70" s="138"/>
    </row>
    <row r="71" spans="1:7" ht="51">
      <c r="A71" s="9" t="s">
        <v>30</v>
      </c>
      <c r="B71" s="9" t="s">
        <v>69</v>
      </c>
      <c r="C71" s="137" t="s">
        <v>70</v>
      </c>
      <c r="D71" s="9" t="s">
        <v>19</v>
      </c>
      <c r="E71" s="138">
        <f>805+35+90</f>
        <v>930</v>
      </c>
      <c r="F71" s="176">
        <v>0</v>
      </c>
      <c r="G71" s="177">
        <f>ROUND(E71*F71,2)</f>
        <v>0</v>
      </c>
    </row>
    <row r="72" spans="1:7" ht="25.5">
      <c r="A72" s="9"/>
      <c r="B72" s="9"/>
      <c r="C72" s="143" t="s">
        <v>188</v>
      </c>
      <c r="D72" s="9"/>
      <c r="E72" s="138"/>
    </row>
    <row r="73" spans="1:7">
      <c r="A73" s="2" t="s">
        <v>31</v>
      </c>
      <c r="B73" s="3" t="s">
        <v>182</v>
      </c>
      <c r="C73" s="113" t="s">
        <v>179</v>
      </c>
      <c r="D73" s="2" t="s">
        <v>19</v>
      </c>
      <c r="E73" s="86">
        <v>33</v>
      </c>
      <c r="F73" s="176">
        <v>0</v>
      </c>
      <c r="G73" s="177">
        <f>ROUND(E73*F73,2)</f>
        <v>0</v>
      </c>
    </row>
    <row r="74" spans="1:7" ht="25.5">
      <c r="B74" s="3"/>
      <c r="C74" s="112" t="s">
        <v>178</v>
      </c>
    </row>
    <row r="75" spans="1:7">
      <c r="A75" s="2" t="s">
        <v>33</v>
      </c>
      <c r="B75" s="3" t="s">
        <v>176</v>
      </c>
      <c r="C75" s="113" t="s">
        <v>177</v>
      </c>
      <c r="D75" s="2" t="s">
        <v>19</v>
      </c>
      <c r="E75" s="86">
        <v>68</v>
      </c>
      <c r="F75" s="176">
        <v>0</v>
      </c>
      <c r="G75" s="177">
        <f>ROUND(E75*F75,2)</f>
        <v>0</v>
      </c>
    </row>
    <row r="76" spans="1:7" ht="25.5">
      <c r="B76" s="3"/>
      <c r="C76" s="112" t="s">
        <v>178</v>
      </c>
    </row>
    <row r="77" spans="1:7" s="110" customFormat="1">
      <c r="A77" s="4"/>
      <c r="B77" s="4"/>
      <c r="C77" s="114"/>
      <c r="D77" s="4"/>
      <c r="E77" s="7"/>
      <c r="F77" s="183"/>
      <c r="G77" s="178"/>
    </row>
    <row r="78" spans="1:7">
      <c r="C78" s="102" t="s">
        <v>20</v>
      </c>
    </row>
    <row r="79" spans="1:7" ht="25.5">
      <c r="A79" s="9" t="s">
        <v>14</v>
      </c>
      <c r="B79" s="9" t="s">
        <v>44</v>
      </c>
      <c r="C79" s="137" t="s">
        <v>45</v>
      </c>
      <c r="D79" s="9" t="s">
        <v>21</v>
      </c>
      <c r="E79" s="138">
        <f>8010+674</f>
        <v>8684</v>
      </c>
      <c r="F79" s="176">
        <v>0</v>
      </c>
      <c r="G79" s="177">
        <f>ROUND(E79*F79,2)</f>
        <v>0</v>
      </c>
    </row>
    <row r="80" spans="1:7" ht="38.25">
      <c r="A80" s="9"/>
      <c r="B80" s="9"/>
      <c r="C80" s="143" t="s">
        <v>190</v>
      </c>
      <c r="D80" s="9"/>
      <c r="E80" s="138"/>
    </row>
    <row r="81" spans="1:7" s="159" customFormat="1">
      <c r="A81" s="162" t="s">
        <v>16</v>
      </c>
      <c r="B81" s="162" t="s">
        <v>450</v>
      </c>
      <c r="C81" s="163" t="s">
        <v>451</v>
      </c>
      <c r="D81" s="162" t="s">
        <v>21</v>
      </c>
      <c r="E81" s="164">
        <v>39</v>
      </c>
      <c r="F81" s="176">
        <v>0</v>
      </c>
      <c r="G81" s="179">
        <f t="shared" ref="G81" si="2">ROUND(E81*F81,2)</f>
        <v>0</v>
      </c>
    </row>
    <row r="82" spans="1:7" s="160" customFormat="1">
      <c r="A82" s="165"/>
      <c r="B82" s="162"/>
      <c r="C82" s="163" t="s">
        <v>452</v>
      </c>
      <c r="D82" s="165"/>
      <c r="E82" s="166"/>
      <c r="F82" s="184"/>
      <c r="G82" s="180"/>
    </row>
    <row r="83" spans="1:7" s="110" customFormat="1">
      <c r="A83" s="4"/>
      <c r="B83" s="4"/>
      <c r="C83" s="114"/>
      <c r="D83" s="4"/>
      <c r="E83" s="7"/>
      <c r="F83" s="183"/>
      <c r="G83" s="178"/>
    </row>
    <row r="84" spans="1:7" ht="25.5">
      <c r="C84" s="102" t="s">
        <v>46</v>
      </c>
    </row>
    <row r="85" spans="1:7" ht="38.25">
      <c r="A85" s="9" t="s">
        <v>14</v>
      </c>
      <c r="B85" s="9" t="s">
        <v>180</v>
      </c>
      <c r="C85" s="137" t="s">
        <v>181</v>
      </c>
      <c r="D85" s="9" t="s">
        <v>21</v>
      </c>
      <c r="E85" s="138">
        <f>8444+326+200</f>
        <v>8970</v>
      </c>
      <c r="F85" s="176">
        <v>0</v>
      </c>
      <c r="G85" s="177">
        <f>ROUND(E85*F85,2)</f>
        <v>0</v>
      </c>
    </row>
    <row r="86" spans="1:7" s="110" customFormat="1">
      <c r="A86" s="4"/>
      <c r="B86" s="4"/>
      <c r="C86" s="114"/>
      <c r="D86" s="4"/>
      <c r="E86" s="7"/>
      <c r="F86" s="183"/>
      <c r="G86" s="178"/>
    </row>
    <row r="87" spans="1:7">
      <c r="C87" s="102" t="s">
        <v>71</v>
      </c>
    </row>
    <row r="88" spans="1:7" ht="14.25" customHeight="1">
      <c r="A88" s="3" t="s">
        <v>14</v>
      </c>
      <c r="B88" s="3" t="s">
        <v>305</v>
      </c>
      <c r="C88" s="113" t="s">
        <v>187</v>
      </c>
      <c r="D88" s="2" t="s">
        <v>19</v>
      </c>
      <c r="E88" s="86">
        <v>327</v>
      </c>
      <c r="F88" s="176">
        <v>0</v>
      </c>
      <c r="G88" s="177">
        <f>ROUND(E88*F88,2)</f>
        <v>0</v>
      </c>
    </row>
    <row r="89" spans="1:7" ht="25.5">
      <c r="C89" s="112" t="s">
        <v>304</v>
      </c>
    </row>
    <row r="90" spans="1:7">
      <c r="A90" s="3" t="s">
        <v>16</v>
      </c>
      <c r="B90" s="3" t="s">
        <v>22</v>
      </c>
      <c r="C90" s="113" t="s">
        <v>187</v>
      </c>
      <c r="D90" s="2" t="s">
        <v>19</v>
      </c>
      <c r="E90" s="86">
        <v>96</v>
      </c>
      <c r="F90" s="176">
        <v>0</v>
      </c>
      <c r="G90" s="177">
        <f>ROUND(E90*F90,2)</f>
        <v>0</v>
      </c>
    </row>
    <row r="91" spans="1:7" ht="25.5">
      <c r="C91" s="112" t="s">
        <v>186</v>
      </c>
    </row>
    <row r="92" spans="1:7">
      <c r="A92" s="9" t="s">
        <v>29</v>
      </c>
      <c r="B92" s="9" t="s">
        <v>183</v>
      </c>
      <c r="C92" s="144" t="s">
        <v>184</v>
      </c>
      <c r="D92" s="9" t="s">
        <v>19</v>
      </c>
      <c r="E92" s="138">
        <f>3544+201+200</f>
        <v>3945</v>
      </c>
      <c r="F92" s="176">
        <v>0</v>
      </c>
      <c r="G92" s="177">
        <f>ROUND(E92*F92,2)</f>
        <v>0</v>
      </c>
    </row>
    <row r="93" spans="1:7" ht="51">
      <c r="A93" s="9"/>
      <c r="B93" s="9"/>
      <c r="C93" s="143" t="s">
        <v>284</v>
      </c>
      <c r="D93" s="9"/>
      <c r="E93" s="138"/>
    </row>
    <row r="94" spans="1:7">
      <c r="A94" s="3" t="s">
        <v>30</v>
      </c>
      <c r="B94" s="2" t="s">
        <v>24</v>
      </c>
      <c r="C94" s="106" t="s">
        <v>25</v>
      </c>
      <c r="D94" s="2" t="s">
        <v>19</v>
      </c>
      <c r="E94" s="86">
        <v>125</v>
      </c>
      <c r="F94" s="176">
        <v>0</v>
      </c>
      <c r="G94" s="177">
        <f>ROUND(E94*F94,2)</f>
        <v>0</v>
      </c>
    </row>
    <row r="95" spans="1:7" ht="25.5">
      <c r="A95" s="4"/>
      <c r="B95" s="4"/>
      <c r="C95" s="8" t="s">
        <v>72</v>
      </c>
      <c r="D95" s="4"/>
      <c r="E95" s="7"/>
      <c r="F95" s="183"/>
      <c r="G95" s="178"/>
    </row>
    <row r="96" spans="1:7" s="110" customFormat="1">
      <c r="A96" s="4"/>
      <c r="B96" s="4"/>
      <c r="C96" s="114"/>
      <c r="D96" s="4"/>
      <c r="E96" s="7"/>
      <c r="F96" s="183"/>
      <c r="G96" s="178"/>
    </row>
    <row r="97" spans="1:7">
      <c r="C97" s="102" t="s">
        <v>47</v>
      </c>
    </row>
    <row r="98" spans="1:7" ht="25.5">
      <c r="A98" s="9" t="s">
        <v>14</v>
      </c>
      <c r="B98" s="9" t="s">
        <v>73</v>
      </c>
      <c r="C98" s="137" t="s">
        <v>74</v>
      </c>
      <c r="D98" s="9" t="s">
        <v>21</v>
      </c>
      <c r="E98" s="138">
        <f>3350+20</f>
        <v>3370</v>
      </c>
      <c r="F98" s="176">
        <v>0</v>
      </c>
      <c r="G98" s="177">
        <f>ROUND(E98*F98,2)</f>
        <v>0</v>
      </c>
    </row>
    <row r="99" spans="1:7" ht="25.5">
      <c r="A99" s="9"/>
      <c r="B99" s="9"/>
      <c r="C99" s="143" t="s">
        <v>189</v>
      </c>
      <c r="D99" s="9"/>
      <c r="E99" s="138"/>
    </row>
    <row r="100" spans="1:7" ht="25.5">
      <c r="A100" s="3" t="s">
        <v>16</v>
      </c>
      <c r="B100" s="3" t="s">
        <v>191</v>
      </c>
      <c r="C100" s="106" t="s">
        <v>193</v>
      </c>
      <c r="D100" s="2" t="s">
        <v>21</v>
      </c>
      <c r="E100" s="86">
        <v>881</v>
      </c>
      <c r="F100" s="176">
        <v>0</v>
      </c>
      <c r="G100" s="177">
        <f>ROUND(E100*F100,2)</f>
        <v>0</v>
      </c>
    </row>
    <row r="101" spans="1:7" ht="25.5">
      <c r="C101" s="112" t="s">
        <v>192</v>
      </c>
    </row>
    <row r="102" spans="1:7">
      <c r="A102" s="3" t="s">
        <v>29</v>
      </c>
      <c r="B102" s="2" t="s">
        <v>26</v>
      </c>
      <c r="C102" s="106" t="s">
        <v>27</v>
      </c>
      <c r="D102" s="2" t="s">
        <v>21</v>
      </c>
      <c r="E102" s="86">
        <v>881</v>
      </c>
      <c r="F102" s="176">
        <v>0</v>
      </c>
      <c r="G102" s="177">
        <f>ROUND(E102*F102,2)</f>
        <v>0</v>
      </c>
    </row>
    <row r="103" spans="1:7" s="110" customFormat="1">
      <c r="A103" s="4"/>
      <c r="B103" s="4"/>
      <c r="C103" s="114"/>
      <c r="D103" s="4"/>
      <c r="E103" s="7"/>
      <c r="F103" s="183"/>
      <c r="G103" s="178"/>
    </row>
    <row r="104" spans="1:7" s="110" customFormat="1">
      <c r="A104" s="4"/>
      <c r="B104" s="4"/>
      <c r="C104" s="114"/>
      <c r="D104" s="4"/>
      <c r="E104" s="7"/>
      <c r="F104" s="183"/>
      <c r="G104" s="178"/>
    </row>
    <row r="105" spans="1:7">
      <c r="C105" s="102" t="s">
        <v>75</v>
      </c>
      <c r="F105" s="103" t="s">
        <v>76</v>
      </c>
      <c r="G105" s="104">
        <f>+SUM(G106:G154)</f>
        <v>0</v>
      </c>
    </row>
    <row r="106" spans="1:7" s="110" customFormat="1">
      <c r="A106" s="4"/>
      <c r="B106" s="4"/>
      <c r="C106" s="5"/>
      <c r="D106" s="4"/>
      <c r="E106" s="7"/>
      <c r="F106" s="108"/>
      <c r="G106" s="109"/>
    </row>
    <row r="107" spans="1:7">
      <c r="C107" s="102" t="s">
        <v>77</v>
      </c>
    </row>
    <row r="108" spans="1:7" ht="25.5">
      <c r="A108" s="9" t="s">
        <v>14</v>
      </c>
      <c r="B108" s="9" t="s">
        <v>80</v>
      </c>
      <c r="C108" s="137" t="s">
        <v>185</v>
      </c>
      <c r="D108" s="9" t="s">
        <v>19</v>
      </c>
      <c r="E108" s="138">
        <f>1163+80+100</f>
        <v>1343</v>
      </c>
      <c r="F108" s="176">
        <v>0</v>
      </c>
      <c r="G108" s="177">
        <f>ROUND(E108*F108,2)</f>
        <v>0</v>
      </c>
    </row>
    <row r="109" spans="1:7" ht="38.25">
      <c r="A109" s="9" t="s">
        <v>16</v>
      </c>
      <c r="B109" s="9" t="s">
        <v>309</v>
      </c>
      <c r="C109" s="137" t="s">
        <v>310</v>
      </c>
      <c r="D109" s="9" t="s">
        <v>21</v>
      </c>
      <c r="E109" s="138">
        <f>4639.3+268.7</f>
        <v>4908</v>
      </c>
      <c r="F109" s="176">
        <v>0</v>
      </c>
      <c r="G109" s="177">
        <f>ROUND(E109*F109,2)</f>
        <v>0</v>
      </c>
    </row>
    <row r="110" spans="1:7">
      <c r="A110" s="9"/>
      <c r="B110" s="9"/>
      <c r="C110" s="137" t="s">
        <v>371</v>
      </c>
      <c r="D110" s="9"/>
      <c r="E110" s="138"/>
    </row>
    <row r="111" spans="1:7" ht="38.25">
      <c r="A111" s="3" t="s">
        <v>29</v>
      </c>
      <c r="B111" s="3" t="s">
        <v>313</v>
      </c>
      <c r="C111" s="117" t="s">
        <v>311</v>
      </c>
      <c r="D111" s="3" t="s">
        <v>21</v>
      </c>
      <c r="E111" s="86">
        <v>4639.3</v>
      </c>
      <c r="F111" s="176">
        <v>0</v>
      </c>
      <c r="G111" s="177">
        <f>ROUND(E111*F111,2)</f>
        <v>0</v>
      </c>
    </row>
    <row r="112" spans="1:7">
      <c r="A112" s="3"/>
      <c r="B112" s="3"/>
      <c r="C112" s="117"/>
      <c r="D112" s="3"/>
    </row>
    <row r="113" spans="1:7">
      <c r="A113" s="3"/>
      <c r="B113" s="3"/>
      <c r="C113" s="117"/>
      <c r="D113" s="3"/>
    </row>
    <row r="114" spans="1:7" ht="25.5">
      <c r="A114" s="3" t="s">
        <v>30</v>
      </c>
      <c r="B114" s="2" t="s">
        <v>78</v>
      </c>
      <c r="C114" s="117" t="s">
        <v>79</v>
      </c>
      <c r="D114" s="2" t="s">
        <v>21</v>
      </c>
      <c r="E114" s="86">
        <v>112</v>
      </c>
      <c r="F114" s="176">
        <v>0</v>
      </c>
      <c r="G114" s="177">
        <f>ROUND(E114*F114,2)</f>
        <v>0</v>
      </c>
    </row>
    <row r="115" spans="1:7" ht="25.5">
      <c r="C115" s="112" t="s">
        <v>314</v>
      </c>
    </row>
    <row r="116" spans="1:7" s="110" customFormat="1">
      <c r="A116" s="4"/>
      <c r="B116" s="4"/>
      <c r="C116" s="114"/>
      <c r="D116" s="4"/>
      <c r="E116" s="7"/>
      <c r="F116" s="183"/>
      <c r="G116" s="178"/>
    </row>
    <row r="117" spans="1:7">
      <c r="C117" s="102" t="s">
        <v>81</v>
      </c>
    </row>
    <row r="118" spans="1:7" ht="25.5">
      <c r="A118" s="9" t="s">
        <v>14</v>
      </c>
      <c r="B118" s="9" t="s">
        <v>82</v>
      </c>
      <c r="C118" s="137" t="s">
        <v>83</v>
      </c>
      <c r="D118" s="9" t="s">
        <v>21</v>
      </c>
      <c r="E118" s="138">
        <f>8780.6+268.4</f>
        <v>9049</v>
      </c>
      <c r="F118" s="176">
        <v>0</v>
      </c>
      <c r="G118" s="177">
        <f>ROUND(E118*F118,2)</f>
        <v>0</v>
      </c>
    </row>
    <row r="119" spans="1:7" ht="25.5">
      <c r="A119" s="9" t="s">
        <v>16</v>
      </c>
      <c r="B119" s="9" t="s">
        <v>84</v>
      </c>
      <c r="C119" s="137" t="s">
        <v>316</v>
      </c>
      <c r="D119" s="9" t="s">
        <v>21</v>
      </c>
      <c r="E119" s="138">
        <f>4639.3+268.7</f>
        <v>4908</v>
      </c>
      <c r="F119" s="176">
        <v>0</v>
      </c>
      <c r="G119" s="177">
        <f>ROUND(E119*F119,2)</f>
        <v>0</v>
      </c>
    </row>
    <row r="120" spans="1:7" ht="25.5">
      <c r="A120" s="9" t="s">
        <v>29</v>
      </c>
      <c r="B120" s="9" t="s">
        <v>85</v>
      </c>
      <c r="C120" s="137" t="s">
        <v>317</v>
      </c>
      <c r="D120" s="9" t="s">
        <v>21</v>
      </c>
      <c r="E120" s="138">
        <f>1697.5+50.5</f>
        <v>1748</v>
      </c>
      <c r="F120" s="176">
        <v>0</v>
      </c>
      <c r="G120" s="177">
        <f>ROUND(E120*F120,2)</f>
        <v>0</v>
      </c>
    </row>
    <row r="121" spans="1:7" ht="25.5">
      <c r="A121" s="9"/>
      <c r="B121" s="9"/>
      <c r="C121" s="143" t="s">
        <v>315</v>
      </c>
      <c r="D121" s="9"/>
      <c r="E121" s="138"/>
    </row>
    <row r="122" spans="1:7" s="110" customFormat="1">
      <c r="A122" s="4"/>
      <c r="B122" s="4"/>
      <c r="C122" s="114"/>
      <c r="D122" s="4"/>
      <c r="E122" s="7"/>
      <c r="F122" s="183"/>
      <c r="G122" s="178"/>
    </row>
    <row r="123" spans="1:7">
      <c r="C123" s="102" t="s">
        <v>86</v>
      </c>
    </row>
    <row r="124" spans="1:7" ht="38.25">
      <c r="A124" s="2" t="s">
        <v>14</v>
      </c>
      <c r="B124" s="3" t="s">
        <v>87</v>
      </c>
      <c r="C124" s="117" t="s">
        <v>482</v>
      </c>
      <c r="D124" s="2" t="s">
        <v>21</v>
      </c>
      <c r="E124" s="86">
        <v>44</v>
      </c>
      <c r="F124" s="176">
        <v>0</v>
      </c>
      <c r="G124" s="177">
        <f>ROUND(E124*F124,2)</f>
        <v>0</v>
      </c>
    </row>
    <row r="125" spans="1:7" ht="54" customHeight="1">
      <c r="C125" s="112" t="s">
        <v>325</v>
      </c>
    </row>
    <row r="126" spans="1:7" ht="38.25">
      <c r="A126" s="3" t="s">
        <v>16</v>
      </c>
      <c r="B126" s="3" t="s">
        <v>326</v>
      </c>
      <c r="C126" s="117" t="s">
        <v>481</v>
      </c>
      <c r="D126" s="2" t="s">
        <v>21</v>
      </c>
      <c r="E126" s="86">
        <v>347</v>
      </c>
      <c r="F126" s="176">
        <v>0</v>
      </c>
      <c r="G126" s="177">
        <f>ROUND(E126*F126,2)</f>
        <v>0</v>
      </c>
    </row>
    <row r="127" spans="1:7" ht="42" customHeight="1">
      <c r="C127" s="112" t="s">
        <v>324</v>
      </c>
    </row>
    <row r="128" spans="1:7" ht="25.5">
      <c r="A128" s="3" t="s">
        <v>29</v>
      </c>
      <c r="B128" s="3" t="s">
        <v>194</v>
      </c>
      <c r="C128" s="106" t="s">
        <v>195</v>
      </c>
      <c r="D128" s="2" t="s">
        <v>21</v>
      </c>
      <c r="E128" s="86">
        <v>391</v>
      </c>
      <c r="F128" s="176">
        <v>0</v>
      </c>
      <c r="G128" s="177">
        <f>ROUND(E128*F128,2)</f>
        <v>0</v>
      </c>
    </row>
    <row r="129" spans="1:7" ht="38.25">
      <c r="A129" s="3"/>
      <c r="B129" s="3"/>
      <c r="C129" s="112" t="s">
        <v>318</v>
      </c>
    </row>
    <row r="130" spans="1:7" ht="25.5">
      <c r="A130" s="3" t="s">
        <v>30</v>
      </c>
      <c r="B130" s="2" t="s">
        <v>89</v>
      </c>
      <c r="C130" s="106" t="s">
        <v>90</v>
      </c>
      <c r="D130" s="2" t="s">
        <v>21</v>
      </c>
      <c r="E130" s="86">
        <v>391</v>
      </c>
      <c r="F130" s="176">
        <v>0</v>
      </c>
      <c r="G130" s="177">
        <f>ROUND(E130*F130,2)</f>
        <v>0</v>
      </c>
    </row>
    <row r="131" spans="1:7" s="159" customFormat="1" ht="25.5">
      <c r="A131" s="162" t="s">
        <v>31</v>
      </c>
      <c r="B131" s="162" t="s">
        <v>89</v>
      </c>
      <c r="C131" s="167" t="s">
        <v>90</v>
      </c>
      <c r="D131" s="162" t="s">
        <v>21</v>
      </c>
      <c r="E131" s="164">
        <v>39</v>
      </c>
      <c r="F131" s="176">
        <v>0</v>
      </c>
      <c r="G131" s="177">
        <f>ROUND(E131*F131,2)</f>
        <v>0</v>
      </c>
    </row>
    <row r="132" spans="1:7" s="159" customFormat="1" ht="25.5">
      <c r="A132" s="162"/>
      <c r="B132" s="162"/>
      <c r="C132" s="168" t="s">
        <v>453</v>
      </c>
      <c r="D132" s="162"/>
      <c r="E132" s="164"/>
      <c r="F132" s="182"/>
      <c r="G132" s="177"/>
    </row>
    <row r="133" spans="1:7" s="159" customFormat="1" ht="63.75">
      <c r="A133" s="162" t="s">
        <v>33</v>
      </c>
      <c r="B133" s="162" t="s">
        <v>454</v>
      </c>
      <c r="C133" s="167" t="s">
        <v>455</v>
      </c>
      <c r="D133" s="162" t="s">
        <v>21</v>
      </c>
      <c r="E133" s="164">
        <v>46</v>
      </c>
      <c r="F133" s="176">
        <v>0</v>
      </c>
      <c r="G133" s="177">
        <f>ROUND(E133*F133,2)</f>
        <v>0</v>
      </c>
    </row>
    <row r="134" spans="1:7" s="159" customFormat="1" ht="25.5">
      <c r="A134" s="162"/>
      <c r="B134" s="162"/>
      <c r="C134" s="168" t="s">
        <v>456</v>
      </c>
      <c r="D134" s="162"/>
      <c r="E134" s="164"/>
      <c r="F134" s="182"/>
      <c r="G134" s="177"/>
    </row>
    <row r="135" spans="1:7" s="159" customFormat="1" ht="63.75">
      <c r="A135" s="162" t="s">
        <v>34</v>
      </c>
      <c r="B135" s="162" t="s">
        <v>457</v>
      </c>
      <c r="C135" s="167" t="s">
        <v>458</v>
      </c>
      <c r="D135" s="162" t="s">
        <v>21</v>
      </c>
      <c r="E135" s="164">
        <v>22</v>
      </c>
      <c r="F135" s="176">
        <v>0</v>
      </c>
      <c r="G135" s="177">
        <f>ROUND(E135*F135,2)</f>
        <v>0</v>
      </c>
    </row>
    <row r="136" spans="1:7" s="159" customFormat="1" ht="25.5">
      <c r="A136" s="162"/>
      <c r="B136" s="162"/>
      <c r="C136" s="168" t="s">
        <v>453</v>
      </c>
      <c r="D136" s="162"/>
      <c r="E136" s="164"/>
      <c r="F136" s="182"/>
      <c r="G136" s="177"/>
    </row>
    <row r="137" spans="1:7" s="160" customFormat="1" ht="25.5">
      <c r="A137" s="162" t="s">
        <v>54</v>
      </c>
      <c r="B137" s="162" t="s">
        <v>459</v>
      </c>
      <c r="C137" s="167" t="s">
        <v>460</v>
      </c>
      <c r="D137" s="162" t="s">
        <v>32</v>
      </c>
      <c r="E137" s="164">
        <v>168</v>
      </c>
      <c r="F137" s="176">
        <v>0</v>
      </c>
      <c r="G137" s="177">
        <f>ROUND(E137*F137,2)</f>
        <v>0</v>
      </c>
    </row>
    <row r="138" spans="1:7" s="159" customFormat="1" ht="25.5">
      <c r="A138" s="162"/>
      <c r="B138" s="162"/>
      <c r="C138" s="168" t="s">
        <v>456</v>
      </c>
      <c r="D138" s="162"/>
      <c r="E138" s="164"/>
      <c r="F138" s="182"/>
      <c r="G138" s="177"/>
    </row>
    <row r="139" spans="1:7" s="110" customFormat="1">
      <c r="A139" s="4"/>
      <c r="B139" s="4"/>
      <c r="C139" s="114"/>
      <c r="D139" s="4"/>
      <c r="E139" s="7"/>
      <c r="F139" s="183"/>
      <c r="G139" s="178"/>
    </row>
    <row r="140" spans="1:7">
      <c r="C140" s="102" t="s">
        <v>91</v>
      </c>
    </row>
    <row r="141" spans="1:7" ht="25.5">
      <c r="A141" s="9" t="s">
        <v>14</v>
      </c>
      <c r="B141" s="9" t="s">
        <v>92</v>
      </c>
      <c r="C141" s="137" t="s">
        <v>93</v>
      </c>
      <c r="D141" s="9" t="s">
        <v>32</v>
      </c>
      <c r="E141" s="138">
        <f>464+30</f>
        <v>494</v>
      </c>
      <c r="F141" s="176">
        <v>0</v>
      </c>
      <c r="G141" s="177">
        <f>ROUND(E141*F141,2)</f>
        <v>0</v>
      </c>
    </row>
    <row r="142" spans="1:7" ht="38.25">
      <c r="A142" s="9"/>
      <c r="B142" s="9"/>
      <c r="C142" s="143" t="s">
        <v>372</v>
      </c>
      <c r="D142" s="9"/>
      <c r="E142" s="138"/>
    </row>
    <row r="143" spans="1:7" ht="25.5">
      <c r="A143" s="3" t="s">
        <v>16</v>
      </c>
      <c r="B143" s="2" t="s">
        <v>92</v>
      </c>
      <c r="C143" s="106" t="s">
        <v>93</v>
      </c>
      <c r="D143" s="2" t="s">
        <v>32</v>
      </c>
      <c r="E143" s="86">
        <v>426</v>
      </c>
      <c r="F143" s="176">
        <v>0</v>
      </c>
      <c r="G143" s="177">
        <f>ROUND(E143*F143,2)</f>
        <v>0</v>
      </c>
    </row>
    <row r="144" spans="1:7" ht="38.25">
      <c r="C144" s="112" t="s">
        <v>319</v>
      </c>
    </row>
    <row r="145" spans="1:7" ht="25.5">
      <c r="A145" s="9" t="s">
        <v>29</v>
      </c>
      <c r="B145" s="9" t="s">
        <v>196</v>
      </c>
      <c r="C145" s="145" t="s">
        <v>197</v>
      </c>
      <c r="D145" s="9" t="s">
        <v>32</v>
      </c>
      <c r="E145" s="138">
        <f>303+30</f>
        <v>333</v>
      </c>
      <c r="F145" s="176">
        <v>0</v>
      </c>
      <c r="G145" s="177">
        <f>ROUND(E145*F145,2)</f>
        <v>0</v>
      </c>
    </row>
    <row r="146" spans="1:7" ht="25.5">
      <c r="A146" s="9"/>
      <c r="B146" s="9"/>
      <c r="C146" s="143" t="s">
        <v>322</v>
      </c>
      <c r="D146" s="9"/>
      <c r="E146" s="138"/>
    </row>
    <row r="147" spans="1:7" ht="25.5">
      <c r="A147" s="3" t="s">
        <v>30</v>
      </c>
      <c r="B147" s="3" t="s">
        <v>196</v>
      </c>
      <c r="C147" s="113" t="s">
        <v>197</v>
      </c>
      <c r="D147" s="3" t="s">
        <v>32</v>
      </c>
      <c r="E147" s="86">
        <v>402.7</v>
      </c>
      <c r="F147" s="176">
        <v>0</v>
      </c>
      <c r="G147" s="177">
        <f>ROUND(E147*F147,2)</f>
        <v>0</v>
      </c>
    </row>
    <row r="148" spans="1:7" ht="25.5">
      <c r="A148" s="3"/>
      <c r="B148" s="3"/>
      <c r="C148" s="112" t="s">
        <v>323</v>
      </c>
      <c r="D148" s="3"/>
    </row>
    <row r="149" spans="1:7" ht="25.5">
      <c r="A149" s="3" t="s">
        <v>31</v>
      </c>
      <c r="B149" s="2" t="s">
        <v>94</v>
      </c>
      <c r="C149" s="117" t="s">
        <v>320</v>
      </c>
      <c r="D149" s="2" t="s">
        <v>32</v>
      </c>
      <c r="E149" s="86">
        <v>133</v>
      </c>
      <c r="F149" s="176">
        <v>0</v>
      </c>
      <c r="G149" s="177">
        <f>ROUND(E149*F149,2)</f>
        <v>0</v>
      </c>
    </row>
    <row r="150" spans="1:7" ht="25.5">
      <c r="A150" s="3"/>
      <c r="C150" s="112" t="s">
        <v>321</v>
      </c>
    </row>
    <row r="151" spans="1:7" ht="25.5">
      <c r="A151" s="9" t="s">
        <v>33</v>
      </c>
      <c r="B151" s="9" t="s">
        <v>204</v>
      </c>
      <c r="C151" s="137" t="s">
        <v>203</v>
      </c>
      <c r="D151" s="9" t="s">
        <v>32</v>
      </c>
      <c r="E151" s="138">
        <f>30+4</f>
        <v>34</v>
      </c>
      <c r="F151" s="176">
        <v>0</v>
      </c>
      <c r="G151" s="177">
        <f>ROUND(E151*F151,2)</f>
        <v>0</v>
      </c>
    </row>
    <row r="153" spans="1:7">
      <c r="C153" s="102" t="s">
        <v>95</v>
      </c>
    </row>
    <row r="154" spans="1:7">
      <c r="A154" s="9" t="s">
        <v>14</v>
      </c>
      <c r="B154" s="9" t="s">
        <v>96</v>
      </c>
      <c r="C154" s="137" t="s">
        <v>97</v>
      </c>
      <c r="D154" s="9" t="s">
        <v>19</v>
      </c>
      <c r="E154" s="138">
        <f>146+5</f>
        <v>151</v>
      </c>
      <c r="F154" s="176">
        <v>0</v>
      </c>
      <c r="G154" s="177">
        <f>ROUND(E154*F154,2)</f>
        <v>0</v>
      </c>
    </row>
    <row r="155" spans="1:7" s="110" customFormat="1">
      <c r="A155" s="4"/>
      <c r="B155" s="4"/>
      <c r="C155" s="114"/>
      <c r="D155" s="4"/>
      <c r="E155" s="7"/>
      <c r="F155" s="183"/>
      <c r="G155" s="178"/>
    </row>
    <row r="156" spans="1:7">
      <c r="C156" s="102" t="s">
        <v>98</v>
      </c>
      <c r="F156" s="103" t="s">
        <v>28</v>
      </c>
      <c r="G156" s="104">
        <f>SUM(G159:G177)</f>
        <v>0</v>
      </c>
    </row>
    <row r="157" spans="1:7" s="110" customFormat="1">
      <c r="A157" s="4"/>
      <c r="B157" s="4"/>
      <c r="C157" s="5"/>
      <c r="D157" s="4"/>
      <c r="E157" s="7"/>
      <c r="F157" s="108"/>
      <c r="G157" s="109"/>
    </row>
    <row r="158" spans="1:7" s="110" customFormat="1">
      <c r="A158" s="4"/>
      <c r="B158" s="4"/>
      <c r="C158" s="102" t="s">
        <v>340</v>
      </c>
      <c r="D158" s="4"/>
      <c r="E158" s="7"/>
      <c r="F158" s="108"/>
      <c r="G158" s="109"/>
    </row>
    <row r="159" spans="1:7" s="110" customFormat="1">
      <c r="A159" s="4"/>
      <c r="B159" s="4"/>
      <c r="C159" s="5"/>
      <c r="D159" s="4"/>
      <c r="E159" s="7"/>
      <c r="F159" s="108"/>
      <c r="G159" s="109"/>
    </row>
    <row r="160" spans="1:7" s="110" customFormat="1" ht="51">
      <c r="A160" s="2" t="s">
        <v>14</v>
      </c>
      <c r="B160" s="3" t="s">
        <v>342</v>
      </c>
      <c r="C160" s="117" t="s">
        <v>341</v>
      </c>
      <c r="D160" s="2" t="s">
        <v>32</v>
      </c>
      <c r="E160" s="86">
        <v>70</v>
      </c>
      <c r="F160" s="176">
        <v>0</v>
      </c>
      <c r="G160" s="177">
        <f>ROUND(E160*F160,2)</f>
        <v>0</v>
      </c>
    </row>
    <row r="161" spans="1:7" s="110" customFormat="1">
      <c r="A161" s="4"/>
      <c r="B161" s="4"/>
      <c r="C161" s="5"/>
      <c r="D161" s="4"/>
      <c r="E161" s="7"/>
      <c r="F161" s="108"/>
      <c r="G161" s="109"/>
    </row>
    <row r="162" spans="1:7">
      <c r="C162" s="102" t="s">
        <v>99</v>
      </c>
    </row>
    <row r="163" spans="1:7">
      <c r="C163" s="102"/>
    </row>
    <row r="164" spans="1:7" ht="25.5">
      <c r="A164" s="2" t="s">
        <v>14</v>
      </c>
      <c r="B164" s="3" t="s">
        <v>198</v>
      </c>
      <c r="C164" s="117" t="s">
        <v>201</v>
      </c>
      <c r="D164" s="2" t="s">
        <v>32</v>
      </c>
      <c r="E164" s="86">
        <v>42</v>
      </c>
      <c r="F164" s="176">
        <v>0</v>
      </c>
      <c r="G164" s="177">
        <f>ROUND(E164*F164,2)</f>
        <v>0</v>
      </c>
    </row>
    <row r="165" spans="1:7" ht="25.5">
      <c r="A165" s="3" t="s">
        <v>16</v>
      </c>
      <c r="B165" s="3" t="s">
        <v>199</v>
      </c>
      <c r="C165" s="113" t="s">
        <v>200</v>
      </c>
      <c r="D165" s="2" t="s">
        <v>32</v>
      </c>
      <c r="E165" s="86">
        <v>42</v>
      </c>
      <c r="F165" s="176">
        <v>0</v>
      </c>
      <c r="G165" s="177">
        <f>ROUND(E165*F165,2)</f>
        <v>0</v>
      </c>
    </row>
    <row r="166" spans="1:7" s="110" customFormat="1">
      <c r="A166" s="4"/>
      <c r="B166" s="4"/>
      <c r="C166" s="114"/>
      <c r="D166" s="4"/>
      <c r="E166" s="7"/>
      <c r="F166" s="183"/>
      <c r="G166" s="178"/>
    </row>
    <row r="167" spans="1:7">
      <c r="C167" s="102" t="s">
        <v>100</v>
      </c>
    </row>
    <row r="168" spans="1:7" ht="25.5">
      <c r="A168" s="2" t="s">
        <v>14</v>
      </c>
      <c r="B168" s="3" t="s">
        <v>206</v>
      </c>
      <c r="C168" s="113" t="s">
        <v>205</v>
      </c>
      <c r="D168" s="2" t="s">
        <v>15</v>
      </c>
      <c r="E168" s="86">
        <v>28</v>
      </c>
      <c r="F168" s="176">
        <v>0</v>
      </c>
      <c r="G168" s="177">
        <f t="shared" ref="G168:G172" si="3">ROUND(E168*F168,2)</f>
        <v>0</v>
      </c>
    </row>
    <row r="169" spans="1:7" ht="27.6" customHeight="1">
      <c r="A169" s="2" t="s">
        <v>16</v>
      </c>
      <c r="B169" s="3" t="s">
        <v>208</v>
      </c>
      <c r="C169" s="117" t="s">
        <v>207</v>
      </c>
      <c r="D169" s="2" t="s">
        <v>15</v>
      </c>
      <c r="E169" s="86">
        <v>28</v>
      </c>
      <c r="F169" s="176">
        <v>0</v>
      </c>
      <c r="G169" s="177">
        <f t="shared" si="3"/>
        <v>0</v>
      </c>
    </row>
    <row r="170" spans="1:7" ht="38.25">
      <c r="A170" s="2" t="s">
        <v>34</v>
      </c>
      <c r="B170" s="3" t="s">
        <v>209</v>
      </c>
      <c r="C170" s="117" t="s">
        <v>436</v>
      </c>
      <c r="D170" s="2" t="s">
        <v>15</v>
      </c>
      <c r="E170" s="86">
        <v>28</v>
      </c>
      <c r="F170" s="176">
        <v>0</v>
      </c>
      <c r="G170" s="177">
        <f t="shared" si="3"/>
        <v>0</v>
      </c>
    </row>
    <row r="171" spans="1:7" ht="25.5">
      <c r="A171" s="2" t="s">
        <v>54</v>
      </c>
      <c r="B171" s="2" t="s">
        <v>101</v>
      </c>
      <c r="C171" s="106" t="s">
        <v>102</v>
      </c>
      <c r="D171" s="2" t="s">
        <v>103</v>
      </c>
      <c r="E171" s="86">
        <v>28</v>
      </c>
      <c r="F171" s="176">
        <v>0</v>
      </c>
      <c r="G171" s="177">
        <f t="shared" si="3"/>
        <v>0</v>
      </c>
    </row>
    <row r="172" spans="1:7" s="160" customFormat="1" ht="25.5">
      <c r="A172" s="170" t="s">
        <v>57</v>
      </c>
      <c r="B172" s="170" t="s">
        <v>478</v>
      </c>
      <c r="C172" s="171" t="s">
        <v>479</v>
      </c>
      <c r="D172" s="170" t="s">
        <v>15</v>
      </c>
      <c r="E172" s="172">
        <v>1</v>
      </c>
      <c r="F172" s="176">
        <v>0</v>
      </c>
      <c r="G172" s="180">
        <f t="shared" si="3"/>
        <v>0</v>
      </c>
    </row>
    <row r="173" spans="1:7" s="110" customFormat="1">
      <c r="A173" s="4"/>
      <c r="B173" s="4"/>
      <c r="C173" s="114"/>
      <c r="D173" s="4"/>
      <c r="E173" s="7"/>
      <c r="F173" s="183"/>
      <c r="G173" s="178"/>
    </row>
    <row r="174" spans="1:7">
      <c r="C174" s="102" t="s">
        <v>104</v>
      </c>
    </row>
    <row r="175" spans="1:7" ht="25.5">
      <c r="A175" s="173" t="s">
        <v>14</v>
      </c>
      <c r="B175" s="173" t="s">
        <v>211</v>
      </c>
      <c r="C175" s="174" t="s">
        <v>202</v>
      </c>
      <c r="D175" s="173" t="s">
        <v>32</v>
      </c>
      <c r="E175" s="175">
        <v>99</v>
      </c>
      <c r="F175" s="176">
        <v>0</v>
      </c>
      <c r="G175" s="177">
        <f>ROUND(E175*F175,2)</f>
        <v>0</v>
      </c>
    </row>
    <row r="176" spans="1:7" ht="38.25">
      <c r="A176" s="173" t="s">
        <v>16</v>
      </c>
      <c r="B176" s="173" t="s">
        <v>212</v>
      </c>
      <c r="C176" s="174" t="s">
        <v>210</v>
      </c>
      <c r="D176" s="173" t="s">
        <v>32</v>
      </c>
      <c r="E176" s="175">
        <v>99</v>
      </c>
      <c r="F176" s="176">
        <v>0</v>
      </c>
      <c r="G176" s="177">
        <f>ROUND(E176*F176,2)</f>
        <v>0</v>
      </c>
    </row>
    <row r="177" spans="1:7" ht="38.25">
      <c r="A177" s="9" t="s">
        <v>29</v>
      </c>
      <c r="B177" s="9" t="s">
        <v>373</v>
      </c>
      <c r="C177" s="137" t="s">
        <v>374</v>
      </c>
      <c r="D177" s="9" t="s">
        <v>15</v>
      </c>
      <c r="E177" s="138">
        <v>10</v>
      </c>
      <c r="F177" s="176">
        <v>0</v>
      </c>
      <c r="G177" s="177">
        <f>ROUND(E177*F177,2)</f>
        <v>0</v>
      </c>
    </row>
    <row r="178" spans="1:7" s="110" customFormat="1">
      <c r="A178" s="4"/>
      <c r="B178" s="4"/>
      <c r="C178" s="114"/>
      <c r="D178" s="4"/>
      <c r="E178" s="7"/>
      <c r="F178" s="183"/>
      <c r="G178" s="178"/>
    </row>
    <row r="179" spans="1:7">
      <c r="C179" s="102" t="s">
        <v>105</v>
      </c>
      <c r="F179" s="103" t="s">
        <v>106</v>
      </c>
      <c r="G179" s="104">
        <f>SUM(G182:G234)</f>
        <v>0</v>
      </c>
    </row>
    <row r="180" spans="1:7" s="110" customFormat="1">
      <c r="A180" s="4"/>
      <c r="B180" s="4"/>
      <c r="C180" s="5"/>
      <c r="D180" s="4"/>
      <c r="E180" s="7"/>
      <c r="F180" s="108"/>
      <c r="G180" s="109"/>
    </row>
    <row r="181" spans="1:7">
      <c r="C181" s="102" t="s">
        <v>107</v>
      </c>
    </row>
    <row r="182" spans="1:7" ht="25.5">
      <c r="A182" s="149" t="s">
        <v>14</v>
      </c>
      <c r="B182" s="149" t="s">
        <v>108</v>
      </c>
      <c r="C182" s="150" t="s">
        <v>109</v>
      </c>
      <c r="D182" s="149" t="s">
        <v>15</v>
      </c>
      <c r="E182" s="151">
        <f>35+3</f>
        <v>38</v>
      </c>
      <c r="F182" s="176">
        <v>0</v>
      </c>
      <c r="G182" s="177">
        <f>ROUND(E182*F182,2)</f>
        <v>0</v>
      </c>
    </row>
    <row r="183" spans="1:7" ht="25.5">
      <c r="A183" s="149" t="s">
        <v>16</v>
      </c>
      <c r="B183" s="149" t="s">
        <v>265</v>
      </c>
      <c r="C183" s="150" t="s">
        <v>266</v>
      </c>
      <c r="D183" s="149" t="s">
        <v>15</v>
      </c>
      <c r="E183" s="151">
        <f>5+1</f>
        <v>6</v>
      </c>
      <c r="F183" s="176">
        <v>0</v>
      </c>
      <c r="G183" s="177">
        <f>ROUND(E183*F183,2)</f>
        <v>0</v>
      </c>
    </row>
    <row r="184" spans="1:7" ht="38.25">
      <c r="A184" s="6" t="s">
        <v>29</v>
      </c>
      <c r="B184" s="4" t="s">
        <v>110</v>
      </c>
      <c r="C184" s="140" t="s">
        <v>213</v>
      </c>
      <c r="D184" s="4" t="s">
        <v>15</v>
      </c>
      <c r="E184" s="7">
        <v>8</v>
      </c>
      <c r="F184" s="176">
        <v>0</v>
      </c>
      <c r="G184" s="177">
        <f t="shared" ref="G184:G185" si="4">ROUND(E184*F184,2)</f>
        <v>0</v>
      </c>
    </row>
    <row r="185" spans="1:7" ht="38.25">
      <c r="A185" s="6" t="s">
        <v>30</v>
      </c>
      <c r="B185" s="4" t="s">
        <v>267</v>
      </c>
      <c r="C185" s="114" t="s">
        <v>268</v>
      </c>
      <c r="D185" s="4" t="s">
        <v>15</v>
      </c>
      <c r="E185" s="7">
        <v>6</v>
      </c>
      <c r="F185" s="176">
        <v>0</v>
      </c>
      <c r="G185" s="177">
        <f t="shared" si="4"/>
        <v>0</v>
      </c>
    </row>
    <row r="186" spans="1:7" ht="38.25">
      <c r="A186" s="149" t="s">
        <v>31</v>
      </c>
      <c r="B186" s="149" t="s">
        <v>348</v>
      </c>
      <c r="C186" s="150" t="s">
        <v>349</v>
      </c>
      <c r="D186" s="149" t="s">
        <v>15</v>
      </c>
      <c r="E186" s="151">
        <f>2+2</f>
        <v>4</v>
      </c>
      <c r="F186" s="176">
        <v>0</v>
      </c>
      <c r="G186" s="177">
        <f>ROUND(E186*F186,2)</f>
        <v>0</v>
      </c>
    </row>
    <row r="187" spans="1:7" ht="38.25">
      <c r="A187" s="149" t="s">
        <v>33</v>
      </c>
      <c r="B187" s="149" t="s">
        <v>350</v>
      </c>
      <c r="C187" s="150" t="s">
        <v>351</v>
      </c>
      <c r="D187" s="149" t="s">
        <v>15</v>
      </c>
      <c r="E187" s="151">
        <f>4+1</f>
        <v>5</v>
      </c>
      <c r="F187" s="176">
        <v>0</v>
      </c>
      <c r="G187" s="177">
        <f>ROUND(E187*F187,2)</f>
        <v>0</v>
      </c>
    </row>
    <row r="188" spans="1:7" ht="52.5" customHeight="1">
      <c r="A188" s="6" t="s">
        <v>34</v>
      </c>
      <c r="B188" s="6" t="s">
        <v>345</v>
      </c>
      <c r="C188" s="114" t="s">
        <v>347</v>
      </c>
      <c r="D188" s="4" t="s">
        <v>15</v>
      </c>
      <c r="E188" s="7">
        <v>2</v>
      </c>
      <c r="F188" s="176">
        <v>0</v>
      </c>
      <c r="G188" s="177">
        <f t="shared" ref="G188:G189" si="5">ROUND(E188*F188,2)</f>
        <v>0</v>
      </c>
    </row>
    <row r="189" spans="1:7" ht="51">
      <c r="A189" s="6" t="s">
        <v>54</v>
      </c>
      <c r="B189" s="4" t="s">
        <v>363</v>
      </c>
      <c r="C189" s="142" t="s">
        <v>364</v>
      </c>
      <c r="D189" s="4" t="s">
        <v>15</v>
      </c>
      <c r="E189" s="7">
        <v>1</v>
      </c>
      <c r="F189" s="176">
        <v>0</v>
      </c>
      <c r="G189" s="177">
        <f t="shared" si="5"/>
        <v>0</v>
      </c>
    </row>
    <row r="190" spans="1:7" ht="51">
      <c r="A190" s="149" t="s">
        <v>57</v>
      </c>
      <c r="B190" s="149" t="s">
        <v>214</v>
      </c>
      <c r="C190" s="150" t="s">
        <v>111</v>
      </c>
      <c r="D190" s="149" t="s">
        <v>15</v>
      </c>
      <c r="E190" s="151">
        <f>5+1</f>
        <v>6</v>
      </c>
      <c r="F190" s="176">
        <v>0</v>
      </c>
      <c r="G190" s="177">
        <f>ROUND(E190*F190,2)</f>
        <v>0</v>
      </c>
    </row>
    <row r="191" spans="1:7">
      <c r="A191" s="149"/>
      <c r="B191" s="149"/>
      <c r="C191" s="150" t="s">
        <v>365</v>
      </c>
      <c r="D191" s="149"/>
      <c r="E191" s="151"/>
      <c r="F191" s="183"/>
    </row>
    <row r="192" spans="1:7" ht="51">
      <c r="A192" s="149" t="s">
        <v>58</v>
      </c>
      <c r="B192" s="149" t="s">
        <v>352</v>
      </c>
      <c r="C192" s="150" t="s">
        <v>353</v>
      </c>
      <c r="D192" s="149" t="s">
        <v>15</v>
      </c>
      <c r="E192" s="151">
        <f>10+1</f>
        <v>11</v>
      </c>
      <c r="F192" s="176">
        <v>0</v>
      </c>
      <c r="G192" s="177">
        <f>ROUND(E192*F192,2)</f>
        <v>0</v>
      </c>
    </row>
    <row r="193" spans="1:7">
      <c r="A193" s="149"/>
      <c r="B193" s="149"/>
      <c r="C193" s="150" t="s">
        <v>354</v>
      </c>
      <c r="D193" s="149"/>
      <c r="E193" s="151"/>
      <c r="F193" s="183"/>
      <c r="G193" s="178"/>
    </row>
    <row r="194" spans="1:7" ht="51">
      <c r="A194" s="149" t="s">
        <v>59</v>
      </c>
      <c r="B194" s="149" t="s">
        <v>352</v>
      </c>
      <c r="C194" s="150" t="s">
        <v>356</v>
      </c>
      <c r="D194" s="149" t="s">
        <v>15</v>
      </c>
      <c r="E194" s="151">
        <f>2+2</f>
        <v>4</v>
      </c>
      <c r="F194" s="176">
        <v>0</v>
      </c>
      <c r="G194" s="177">
        <f>ROUND(E194*F194,2)</f>
        <v>0</v>
      </c>
    </row>
    <row r="195" spans="1:7">
      <c r="A195" s="149"/>
      <c r="B195" s="149"/>
      <c r="C195" s="150" t="s">
        <v>355</v>
      </c>
      <c r="D195" s="149"/>
      <c r="E195" s="151"/>
      <c r="F195" s="183"/>
      <c r="G195" s="178"/>
    </row>
    <row r="196" spans="1:7" ht="63.75">
      <c r="A196" s="149" t="s">
        <v>60</v>
      </c>
      <c r="B196" s="149" t="s">
        <v>269</v>
      </c>
      <c r="C196" s="150" t="s">
        <v>270</v>
      </c>
      <c r="D196" s="149" t="s">
        <v>15</v>
      </c>
      <c r="E196" s="151">
        <f>4+1</f>
        <v>5</v>
      </c>
      <c r="F196" s="176">
        <v>0</v>
      </c>
      <c r="G196" s="177">
        <f>ROUND(E196*F196,2)</f>
        <v>0</v>
      </c>
    </row>
    <row r="197" spans="1:7">
      <c r="A197" s="149"/>
      <c r="B197" s="149"/>
      <c r="C197" s="150" t="s">
        <v>327</v>
      </c>
      <c r="D197" s="149"/>
      <c r="E197" s="151"/>
      <c r="F197" s="183"/>
      <c r="G197" s="178"/>
    </row>
    <row r="198" spans="1:7" s="152" customFormat="1" ht="51">
      <c r="A198" s="6" t="s">
        <v>61</v>
      </c>
      <c r="B198" s="6" t="s">
        <v>271</v>
      </c>
      <c r="C198" s="142" t="s">
        <v>272</v>
      </c>
      <c r="D198" s="4" t="s">
        <v>15</v>
      </c>
      <c r="E198" s="7">
        <v>3</v>
      </c>
      <c r="F198" s="176">
        <v>0</v>
      </c>
      <c r="G198" s="177">
        <f t="shared" ref="G198" si="6">ROUND(E198*F198,2)</f>
        <v>0</v>
      </c>
    </row>
    <row r="199" spans="1:7" s="152" customFormat="1">
      <c r="A199" s="6"/>
      <c r="B199" s="6"/>
      <c r="C199" s="142" t="s">
        <v>328</v>
      </c>
      <c r="D199" s="4"/>
      <c r="E199" s="7"/>
      <c r="F199" s="183"/>
      <c r="G199" s="178"/>
    </row>
    <row r="200" spans="1:7" s="152" customFormat="1" ht="51">
      <c r="A200" s="6" t="s">
        <v>61</v>
      </c>
      <c r="B200" s="6" t="s">
        <v>273</v>
      </c>
      <c r="C200" s="142" t="s">
        <v>274</v>
      </c>
      <c r="D200" s="4" t="s">
        <v>15</v>
      </c>
      <c r="E200" s="7">
        <v>9</v>
      </c>
      <c r="F200" s="176">
        <v>0</v>
      </c>
      <c r="G200" s="177">
        <f t="shared" ref="G200" si="7">ROUND(E200*F200,2)</f>
        <v>0</v>
      </c>
    </row>
    <row r="201" spans="1:7" s="152" customFormat="1">
      <c r="A201" s="6"/>
      <c r="B201" s="6"/>
      <c r="C201" s="142" t="s">
        <v>357</v>
      </c>
      <c r="D201" s="4"/>
      <c r="E201" s="7"/>
      <c r="F201" s="183"/>
      <c r="G201" s="178"/>
    </row>
    <row r="202" spans="1:7" s="152" customFormat="1">
      <c r="A202" s="6"/>
      <c r="B202" s="6"/>
      <c r="C202" s="142"/>
      <c r="D202" s="4"/>
      <c r="E202" s="7"/>
      <c r="F202" s="183"/>
      <c r="G202" s="178"/>
    </row>
    <row r="203" spans="1:7" ht="51">
      <c r="A203" s="6" t="s">
        <v>62</v>
      </c>
      <c r="B203" s="6" t="s">
        <v>215</v>
      </c>
      <c r="C203" s="142" t="s">
        <v>275</v>
      </c>
      <c r="D203" s="4" t="s">
        <v>21</v>
      </c>
      <c r="E203" s="197">
        <v>35.85</v>
      </c>
      <c r="F203" s="176">
        <v>0</v>
      </c>
      <c r="G203" s="177">
        <f t="shared" ref="G203" si="8">ROUND(E203*F203,2)</f>
        <v>0</v>
      </c>
    </row>
    <row r="204" spans="1:7" ht="25.5">
      <c r="A204" s="4"/>
      <c r="B204" s="4"/>
      <c r="C204" s="8" t="s">
        <v>346</v>
      </c>
      <c r="D204" s="4"/>
      <c r="E204" s="7"/>
      <c r="F204" s="183"/>
    </row>
    <row r="205" spans="1:7">
      <c r="A205" s="4"/>
      <c r="B205" s="4"/>
      <c r="C205" s="114"/>
      <c r="D205" s="4"/>
      <c r="E205" s="7"/>
      <c r="F205" s="183"/>
    </row>
    <row r="206" spans="1:7">
      <c r="C206" s="102" t="s">
        <v>112</v>
      </c>
    </row>
    <row r="207" spans="1:7" ht="25.5">
      <c r="C207" s="5" t="s">
        <v>329</v>
      </c>
      <c r="D207" s="4"/>
      <c r="E207" s="7"/>
      <c r="F207" s="183"/>
      <c r="G207" s="178"/>
    </row>
    <row r="208" spans="1:7" ht="51">
      <c r="A208" s="149" t="s">
        <v>14</v>
      </c>
      <c r="B208" s="149" t="s">
        <v>113</v>
      </c>
      <c r="C208" s="150" t="s">
        <v>114</v>
      </c>
      <c r="D208" s="149" t="s">
        <v>32</v>
      </c>
      <c r="E208" s="151">
        <f>1293.1+19.9</f>
        <v>1313</v>
      </c>
      <c r="F208" s="176">
        <v>0</v>
      </c>
      <c r="G208" s="177">
        <f>ROUND(E208*F208,2)</f>
        <v>0</v>
      </c>
    </row>
    <row r="209" spans="1:7" ht="16.5" customHeight="1">
      <c r="A209" s="149"/>
      <c r="B209" s="149"/>
      <c r="C209" s="153" t="s">
        <v>330</v>
      </c>
      <c r="D209" s="149"/>
      <c r="E209" s="151"/>
      <c r="F209" s="183"/>
      <c r="G209" s="178"/>
    </row>
    <row r="210" spans="1:7" ht="52.5">
      <c r="A210" s="6" t="s">
        <v>16</v>
      </c>
      <c r="B210" s="154" t="s">
        <v>336</v>
      </c>
      <c r="C210" s="142" t="s">
        <v>337</v>
      </c>
      <c r="D210" s="4" t="s">
        <v>32</v>
      </c>
      <c r="E210" s="7">
        <v>45</v>
      </c>
      <c r="F210" s="176">
        <v>0</v>
      </c>
      <c r="G210" s="177">
        <f t="shared" ref="G210" si="9">ROUND(E210*F210,2)</f>
        <v>0</v>
      </c>
    </row>
    <row r="211" spans="1:7" ht="15" customHeight="1">
      <c r="A211" s="4"/>
      <c r="B211" s="4"/>
      <c r="C211" s="8" t="s">
        <v>338</v>
      </c>
      <c r="D211" s="4"/>
      <c r="E211" s="7"/>
      <c r="F211" s="183"/>
      <c r="G211" s="178"/>
    </row>
    <row r="212" spans="1:7" ht="51">
      <c r="A212" s="6" t="s">
        <v>29</v>
      </c>
      <c r="B212" s="6" t="s">
        <v>366</v>
      </c>
      <c r="C212" s="142" t="s">
        <v>367</v>
      </c>
      <c r="D212" s="4" t="s">
        <v>32</v>
      </c>
      <c r="E212" s="7">
        <v>47.4</v>
      </c>
      <c r="F212" s="176">
        <v>0</v>
      </c>
      <c r="G212" s="177">
        <f t="shared" ref="G212" si="10">ROUND(E212*F212,2)</f>
        <v>0</v>
      </c>
    </row>
    <row r="213" spans="1:7" ht="15" customHeight="1">
      <c r="A213" s="4"/>
      <c r="B213" s="4"/>
      <c r="C213" s="8" t="s">
        <v>368</v>
      </c>
      <c r="D213" s="4"/>
      <c r="E213" s="7"/>
      <c r="F213" s="183"/>
      <c r="G213" s="178"/>
    </row>
    <row r="214" spans="1:7" ht="25.5">
      <c r="A214" s="6" t="s">
        <v>30</v>
      </c>
      <c r="B214" s="4" t="s">
        <v>115</v>
      </c>
      <c r="C214" s="114" t="s">
        <v>116</v>
      </c>
      <c r="D214" s="4" t="s">
        <v>32</v>
      </c>
      <c r="E214" s="7">
        <v>416</v>
      </c>
      <c r="F214" s="176">
        <v>0</v>
      </c>
      <c r="G214" s="177">
        <f t="shared" ref="G214" si="11">ROUND(E214*F214,2)</f>
        <v>0</v>
      </c>
    </row>
    <row r="215" spans="1:7" s="110" customFormat="1" ht="63.75">
      <c r="A215" s="9" t="s">
        <v>30</v>
      </c>
      <c r="B215" s="9" t="s">
        <v>117</v>
      </c>
      <c r="C215" s="137" t="s">
        <v>331</v>
      </c>
      <c r="D215" s="9" t="s">
        <v>21</v>
      </c>
      <c r="E215" s="138">
        <f>224+40</f>
        <v>264</v>
      </c>
      <c r="F215" s="176">
        <v>0</v>
      </c>
      <c r="G215" s="177">
        <f>ROUND(E215*F215,2)</f>
        <v>0</v>
      </c>
    </row>
    <row r="216" spans="1:7">
      <c r="A216" s="149"/>
      <c r="B216" s="149"/>
      <c r="C216" s="143" t="s">
        <v>344</v>
      </c>
      <c r="D216" s="149"/>
      <c r="E216" s="151"/>
      <c r="F216" s="183"/>
      <c r="G216" s="178"/>
    </row>
    <row r="217" spans="1:7" ht="54" customHeight="1">
      <c r="A217" s="6" t="s">
        <v>31</v>
      </c>
      <c r="B217" s="6" t="s">
        <v>333</v>
      </c>
      <c r="C217" s="155" t="s">
        <v>334</v>
      </c>
      <c r="D217" s="4" t="s">
        <v>21</v>
      </c>
      <c r="E217" s="7">
        <v>85.1</v>
      </c>
      <c r="F217" s="176">
        <v>0</v>
      </c>
      <c r="G217" s="177">
        <f t="shared" ref="G217" si="12">ROUND(E217*F217,2)</f>
        <v>0</v>
      </c>
    </row>
    <row r="218" spans="1:7">
      <c r="A218" s="4"/>
      <c r="B218" s="4"/>
      <c r="C218" s="8" t="s">
        <v>335</v>
      </c>
      <c r="D218" s="4"/>
      <c r="E218" s="7"/>
      <c r="F218" s="183"/>
      <c r="G218" s="178"/>
    </row>
    <row r="220" spans="1:7" s="110" customFormat="1" ht="63.75">
      <c r="A220" s="6" t="s">
        <v>33</v>
      </c>
      <c r="B220" s="6" t="s">
        <v>282</v>
      </c>
      <c r="C220" s="114" t="s">
        <v>276</v>
      </c>
      <c r="D220" s="6" t="s">
        <v>21</v>
      </c>
      <c r="E220" s="7">
        <v>14</v>
      </c>
      <c r="F220" s="176">
        <v>0</v>
      </c>
      <c r="G220" s="177">
        <f t="shared" ref="G220" si="13">ROUND(E220*F220,2)</f>
        <v>0</v>
      </c>
    </row>
    <row r="221" spans="1:7" ht="25.5">
      <c r="A221" s="4"/>
      <c r="B221" s="4"/>
      <c r="C221" s="8" t="s">
        <v>332</v>
      </c>
      <c r="D221" s="4"/>
      <c r="E221" s="7"/>
      <c r="F221" s="183"/>
    </row>
    <row r="222" spans="1:7" ht="63.75">
      <c r="A222" s="6" t="s">
        <v>34</v>
      </c>
      <c r="B222" s="6" t="s">
        <v>117</v>
      </c>
      <c r="C222" s="8" t="s">
        <v>118</v>
      </c>
      <c r="D222" s="6" t="s">
        <v>21</v>
      </c>
      <c r="E222" s="7">
        <v>74.5</v>
      </c>
      <c r="F222" s="176">
        <v>0</v>
      </c>
      <c r="G222" s="177">
        <f t="shared" ref="G222" si="14">ROUND(E222*F222,2)</f>
        <v>0</v>
      </c>
    </row>
    <row r="223" spans="1:7" ht="26.25" customHeight="1">
      <c r="A223" s="4"/>
      <c r="B223" s="4"/>
      <c r="C223" s="8" t="s">
        <v>369</v>
      </c>
      <c r="D223" s="6"/>
      <c r="E223" s="7"/>
      <c r="F223" s="183"/>
    </row>
    <row r="224" spans="1:7" ht="51">
      <c r="A224" s="6" t="s">
        <v>54</v>
      </c>
      <c r="B224" s="4" t="s">
        <v>119</v>
      </c>
      <c r="C224" s="114" t="s">
        <v>120</v>
      </c>
      <c r="D224" s="4" t="s">
        <v>21</v>
      </c>
      <c r="E224" s="7">
        <v>32.54</v>
      </c>
      <c r="F224" s="176">
        <v>0</v>
      </c>
      <c r="G224" s="177">
        <f t="shared" ref="G224" si="15">ROUND(E224*F224,2)</f>
        <v>0</v>
      </c>
    </row>
    <row r="225" spans="1:7" ht="25.5">
      <c r="A225" s="6"/>
      <c r="B225" s="4"/>
      <c r="C225" s="112" t="s">
        <v>339</v>
      </c>
      <c r="D225" s="4"/>
      <c r="E225" s="7"/>
      <c r="F225" s="183"/>
    </row>
    <row r="226" spans="1:7" s="110" customFormat="1">
      <c r="A226" s="4"/>
      <c r="B226" s="4"/>
      <c r="C226" s="114"/>
      <c r="D226" s="4"/>
      <c r="E226" s="7"/>
      <c r="F226" s="183"/>
      <c r="G226" s="177"/>
    </row>
    <row r="227" spans="1:7">
      <c r="C227" s="102" t="s">
        <v>121</v>
      </c>
    </row>
    <row r="228" spans="1:7" ht="25.5">
      <c r="A228" s="4" t="s">
        <v>14</v>
      </c>
      <c r="B228" s="4" t="s">
        <v>122</v>
      </c>
      <c r="C228" s="114" t="s">
        <v>123</v>
      </c>
      <c r="D228" s="4" t="s">
        <v>15</v>
      </c>
      <c r="E228" s="7">
        <v>17</v>
      </c>
      <c r="F228" s="176">
        <v>0</v>
      </c>
      <c r="G228" s="177">
        <f t="shared" ref="G228:G229" si="16">ROUND(E228*F228,2)</f>
        <v>0</v>
      </c>
    </row>
    <row r="229" spans="1:7" ht="38.25">
      <c r="A229" s="4"/>
      <c r="B229" s="4" t="s">
        <v>278</v>
      </c>
      <c r="C229" s="114" t="s">
        <v>277</v>
      </c>
      <c r="D229" s="4" t="s">
        <v>15</v>
      </c>
      <c r="E229" s="7">
        <v>5</v>
      </c>
      <c r="F229" s="176">
        <v>0</v>
      </c>
      <c r="G229" s="177">
        <f t="shared" si="16"/>
        <v>0</v>
      </c>
    </row>
    <row r="230" spans="1:7" s="110" customFormat="1">
      <c r="A230" s="4"/>
      <c r="B230" s="4"/>
      <c r="C230" s="114"/>
      <c r="D230" s="4"/>
      <c r="E230" s="7"/>
      <c r="F230" s="183"/>
      <c r="G230" s="177"/>
    </row>
    <row r="231" spans="1:7">
      <c r="A231" s="4"/>
      <c r="B231" s="4"/>
      <c r="C231" s="5" t="s">
        <v>124</v>
      </c>
      <c r="D231" s="4"/>
      <c r="E231" s="7"/>
      <c r="F231" s="183"/>
    </row>
    <row r="232" spans="1:7" s="110" customFormat="1">
      <c r="A232" s="4" t="s">
        <v>14</v>
      </c>
      <c r="B232" s="4" t="s">
        <v>125</v>
      </c>
      <c r="C232" s="114" t="s">
        <v>126</v>
      </c>
      <c r="D232" s="4" t="s">
        <v>15</v>
      </c>
      <c r="E232" s="7">
        <v>1</v>
      </c>
      <c r="F232" s="176">
        <v>0</v>
      </c>
      <c r="G232" s="177">
        <f t="shared" ref="G232:G234" si="17">ROUND(E232*F232,2)</f>
        <v>0</v>
      </c>
    </row>
    <row r="233" spans="1:7" ht="38.25">
      <c r="A233" s="4" t="s">
        <v>16</v>
      </c>
      <c r="B233" s="4" t="s">
        <v>127</v>
      </c>
      <c r="C233" s="114" t="s">
        <v>128</v>
      </c>
      <c r="D233" s="4" t="s">
        <v>32</v>
      </c>
      <c r="E233" s="7">
        <v>220</v>
      </c>
      <c r="F233" s="176">
        <v>0</v>
      </c>
      <c r="G233" s="177">
        <f t="shared" si="17"/>
        <v>0</v>
      </c>
    </row>
    <row r="234" spans="1:7" ht="25.5">
      <c r="A234" s="4"/>
      <c r="B234" s="4" t="s">
        <v>280</v>
      </c>
      <c r="C234" s="114" t="s">
        <v>279</v>
      </c>
      <c r="D234" s="4" t="s">
        <v>15</v>
      </c>
      <c r="E234" s="7">
        <v>1</v>
      </c>
      <c r="F234" s="176">
        <v>0</v>
      </c>
      <c r="G234" s="177">
        <f t="shared" si="17"/>
        <v>0</v>
      </c>
    </row>
    <row r="235" spans="1:7">
      <c r="A235" s="4"/>
      <c r="B235" s="4"/>
      <c r="C235" s="114"/>
      <c r="D235" s="4"/>
      <c r="E235" s="7"/>
      <c r="F235" s="183"/>
    </row>
    <row r="236" spans="1:7">
      <c r="A236" s="4"/>
      <c r="B236" s="4"/>
      <c r="C236" s="114"/>
      <c r="D236" s="4"/>
      <c r="E236" s="7"/>
      <c r="F236" s="183"/>
    </row>
    <row r="237" spans="1:7">
      <c r="C237" s="102" t="s">
        <v>129</v>
      </c>
      <c r="F237" s="103" t="s">
        <v>35</v>
      </c>
      <c r="G237" s="104">
        <f>SUM(G240:G266)</f>
        <v>11400</v>
      </c>
    </row>
    <row r="238" spans="1:7">
      <c r="A238" s="4"/>
      <c r="B238" s="4"/>
      <c r="C238" s="5"/>
      <c r="D238" s="4"/>
      <c r="E238" s="7"/>
      <c r="F238" s="108"/>
    </row>
    <row r="239" spans="1:7">
      <c r="C239" s="102" t="s">
        <v>130</v>
      </c>
    </row>
    <row r="240" spans="1:7" ht="63.75">
      <c r="A240" s="9" t="s">
        <v>14</v>
      </c>
      <c r="B240" s="9" t="s">
        <v>36</v>
      </c>
      <c r="C240" s="137" t="s">
        <v>37</v>
      </c>
      <c r="D240" s="9" t="s">
        <v>38</v>
      </c>
      <c r="E240" s="138">
        <v>140</v>
      </c>
      <c r="F240" s="182">
        <v>45</v>
      </c>
      <c r="G240" s="177">
        <f>ROUND(E240*F240,2)</f>
        <v>6300</v>
      </c>
    </row>
    <row r="241" spans="1:7" ht="25.5">
      <c r="A241" s="9"/>
      <c r="B241" s="9"/>
      <c r="C241" s="143" t="s">
        <v>370</v>
      </c>
      <c r="D241" s="9"/>
      <c r="E241" s="138"/>
    </row>
    <row r="242" spans="1:7" ht="27.75" customHeight="1">
      <c r="A242" s="2" t="s">
        <v>16</v>
      </c>
      <c r="B242" s="2" t="s">
        <v>39</v>
      </c>
      <c r="C242" s="117" t="s">
        <v>483</v>
      </c>
      <c r="D242" s="2" t="s">
        <v>15</v>
      </c>
      <c r="E242" s="86">
        <v>1</v>
      </c>
      <c r="F242" s="176">
        <v>0</v>
      </c>
      <c r="G242" s="177">
        <f t="shared" ref="G242" si="18">ROUND(E242*F242,2)</f>
        <v>0</v>
      </c>
    </row>
    <row r="243" spans="1:7" ht="25.5">
      <c r="C243" s="112" t="s">
        <v>484</v>
      </c>
    </row>
    <row r="244" spans="1:7" ht="26.25" customHeight="1">
      <c r="A244" s="2" t="s">
        <v>29</v>
      </c>
      <c r="B244" s="2" t="s">
        <v>39</v>
      </c>
      <c r="C244" s="117" t="s">
        <v>485</v>
      </c>
      <c r="D244" s="2" t="s">
        <v>15</v>
      </c>
      <c r="E244" s="86">
        <v>1</v>
      </c>
      <c r="F244" s="176">
        <v>0</v>
      </c>
      <c r="G244" s="177">
        <f t="shared" ref="G244:G247" si="19">ROUND(E244*F244,2)</f>
        <v>0</v>
      </c>
    </row>
    <row r="245" spans="1:7" ht="25.5">
      <c r="C245" s="112" t="s">
        <v>484</v>
      </c>
    </row>
    <row r="246" spans="1:7" ht="25.5">
      <c r="C246" s="112" t="s">
        <v>484</v>
      </c>
    </row>
    <row r="247" spans="1:7" ht="26.25" customHeight="1">
      <c r="A247" s="2" t="s">
        <v>30</v>
      </c>
      <c r="B247" s="2" t="s">
        <v>39</v>
      </c>
      <c r="C247" s="117" t="s">
        <v>486</v>
      </c>
      <c r="D247" s="2" t="s">
        <v>15</v>
      </c>
      <c r="E247" s="86">
        <v>1</v>
      </c>
      <c r="F247" s="176">
        <v>0</v>
      </c>
      <c r="G247" s="177">
        <f t="shared" si="19"/>
        <v>0</v>
      </c>
    </row>
    <row r="248" spans="1:7" ht="28.5" customHeight="1">
      <c r="A248" s="2" t="s">
        <v>31</v>
      </c>
      <c r="B248" s="2" t="s">
        <v>39</v>
      </c>
      <c r="C248" s="117" t="s">
        <v>487</v>
      </c>
      <c r="D248" s="2" t="s">
        <v>15</v>
      </c>
      <c r="E248" s="86">
        <v>1</v>
      </c>
      <c r="F248" s="176">
        <v>0</v>
      </c>
      <c r="G248" s="177">
        <f t="shared" ref="G248:G249" si="20">ROUND(E248*F248,2)</f>
        <v>0</v>
      </c>
    </row>
    <row r="249" spans="1:7" ht="18.75" customHeight="1">
      <c r="A249" s="2" t="s">
        <v>33</v>
      </c>
      <c r="B249" s="2" t="s">
        <v>39</v>
      </c>
      <c r="C249" s="117" t="s">
        <v>488</v>
      </c>
      <c r="D249" s="2" t="s">
        <v>15</v>
      </c>
      <c r="E249" s="86">
        <v>1</v>
      </c>
      <c r="F249" s="176">
        <v>0</v>
      </c>
      <c r="G249" s="177">
        <f t="shared" si="20"/>
        <v>0</v>
      </c>
    </row>
    <row r="250" spans="1:7" ht="20.25" customHeight="1">
      <c r="A250" s="2" t="s">
        <v>16</v>
      </c>
      <c r="B250" s="3" t="s">
        <v>469</v>
      </c>
      <c r="C250" s="117" t="s">
        <v>470</v>
      </c>
      <c r="D250" s="2" t="s">
        <v>15</v>
      </c>
      <c r="E250" s="86">
        <v>1</v>
      </c>
      <c r="F250" s="182">
        <v>800</v>
      </c>
      <c r="G250" s="177">
        <f t="shared" ref="G250" si="21">ROUND(E250*F250,2)</f>
        <v>800</v>
      </c>
    </row>
    <row r="251" spans="1:7" ht="20.25" customHeight="1">
      <c r="A251" s="2" t="s">
        <v>16</v>
      </c>
      <c r="B251" s="3" t="s">
        <v>472</v>
      </c>
      <c r="C251" s="117" t="s">
        <v>473</v>
      </c>
      <c r="D251" s="2" t="s">
        <v>15</v>
      </c>
      <c r="E251" s="86">
        <v>1</v>
      </c>
      <c r="F251" s="182">
        <v>1200</v>
      </c>
      <c r="G251" s="177">
        <f t="shared" ref="G251" si="22">ROUND(E251*F251,2)</f>
        <v>1200</v>
      </c>
    </row>
    <row r="252" spans="1:7" ht="27.75" customHeight="1">
      <c r="A252" s="2" t="s">
        <v>16</v>
      </c>
      <c r="B252" s="3" t="s">
        <v>474</v>
      </c>
      <c r="C252" s="117" t="s">
        <v>475</v>
      </c>
      <c r="D252" s="2" t="s">
        <v>15</v>
      </c>
      <c r="E252" s="86">
        <v>1</v>
      </c>
      <c r="F252" s="182">
        <v>600</v>
      </c>
      <c r="G252" s="177">
        <f t="shared" ref="G252" si="23">ROUND(E252*F252,2)</f>
        <v>600</v>
      </c>
    </row>
    <row r="253" spans="1:7" ht="69" customHeight="1">
      <c r="A253" s="2" t="s">
        <v>16</v>
      </c>
      <c r="B253" s="3" t="s">
        <v>476</v>
      </c>
      <c r="C253" s="117" t="s">
        <v>477</v>
      </c>
      <c r="D253" s="2" t="s">
        <v>15</v>
      </c>
      <c r="E253" s="86">
        <v>1</v>
      </c>
      <c r="F253" s="182">
        <v>2500</v>
      </c>
      <c r="G253" s="177">
        <f t="shared" ref="G253:G254" si="24">ROUND(E253*F253,2)</f>
        <v>2500</v>
      </c>
    </row>
    <row r="254" spans="1:7" ht="77.25" customHeight="1">
      <c r="A254" s="200" t="s">
        <v>34</v>
      </c>
      <c r="B254" s="200" t="s">
        <v>502</v>
      </c>
      <c r="C254" s="201" t="s">
        <v>515</v>
      </c>
      <c r="D254" s="199" t="s">
        <v>32</v>
      </c>
      <c r="E254" s="198">
        <v>35</v>
      </c>
      <c r="F254" s="212">
        <v>0</v>
      </c>
      <c r="G254" s="213">
        <f t="shared" si="24"/>
        <v>0</v>
      </c>
    </row>
    <row r="255" spans="1:7" ht="25.5">
      <c r="A255" s="200" t="s">
        <v>54</v>
      </c>
      <c r="B255" s="200" t="s">
        <v>503</v>
      </c>
      <c r="C255" s="201" t="s">
        <v>504</v>
      </c>
      <c r="D255" s="199" t="s">
        <v>21</v>
      </c>
      <c r="E255" s="198">
        <v>55</v>
      </c>
      <c r="F255" s="212">
        <v>0</v>
      </c>
      <c r="G255" s="213">
        <f t="shared" ref="G255" si="25">ROUND(E255*F255,2)</f>
        <v>0</v>
      </c>
    </row>
    <row r="256" spans="1:7" ht="25.5">
      <c r="A256" s="200" t="s">
        <v>57</v>
      </c>
      <c r="B256" s="200" t="s">
        <v>505</v>
      </c>
      <c r="C256" s="201" t="s">
        <v>506</v>
      </c>
      <c r="D256" s="199" t="s">
        <v>19</v>
      </c>
      <c r="E256" s="198">
        <v>2</v>
      </c>
      <c r="F256" s="212">
        <v>0</v>
      </c>
      <c r="G256" s="213">
        <f t="shared" ref="G256" si="26">ROUND(E256*F256,2)</f>
        <v>0</v>
      </c>
    </row>
    <row r="257" spans="1:7" ht="25.5">
      <c r="A257" s="200" t="s">
        <v>58</v>
      </c>
      <c r="B257" s="200" t="s">
        <v>507</v>
      </c>
      <c r="C257" s="201" t="s">
        <v>516</v>
      </c>
      <c r="D257" s="199" t="s">
        <v>508</v>
      </c>
      <c r="E257" s="198">
        <v>25</v>
      </c>
      <c r="F257" s="212">
        <v>0</v>
      </c>
      <c r="G257" s="213">
        <f t="shared" ref="G257" si="27">ROUND(E257*F257,2)</f>
        <v>0</v>
      </c>
    </row>
    <row r="258" spans="1:7" ht="25.5">
      <c r="A258" s="200" t="s">
        <v>59</v>
      </c>
      <c r="B258" s="200" t="s">
        <v>509</v>
      </c>
      <c r="C258" s="201" t="s">
        <v>510</v>
      </c>
      <c r="D258" s="199" t="s">
        <v>508</v>
      </c>
      <c r="E258" s="198">
        <v>297</v>
      </c>
      <c r="F258" s="212">
        <v>0</v>
      </c>
      <c r="G258" s="213">
        <f t="shared" ref="G258" si="28">ROUND(E258*F258,2)</f>
        <v>0</v>
      </c>
    </row>
    <row r="259" spans="1:7" ht="38.25">
      <c r="A259" s="200" t="s">
        <v>60</v>
      </c>
      <c r="B259" s="200" t="s">
        <v>511</v>
      </c>
      <c r="C259" s="201" t="s">
        <v>512</v>
      </c>
      <c r="D259" s="199" t="s">
        <v>19</v>
      </c>
      <c r="E259" s="198">
        <v>11</v>
      </c>
      <c r="F259" s="212">
        <v>0</v>
      </c>
      <c r="G259" s="213">
        <f t="shared" ref="G259" si="29">ROUND(E259*F259,2)</f>
        <v>0</v>
      </c>
    </row>
    <row r="260" spans="1:7" ht="25.5">
      <c r="A260" s="200" t="s">
        <v>61</v>
      </c>
      <c r="B260" s="200" t="s">
        <v>513</v>
      </c>
      <c r="C260" s="201" t="s">
        <v>514</v>
      </c>
      <c r="D260" s="199" t="s">
        <v>32</v>
      </c>
      <c r="E260" s="198">
        <v>70</v>
      </c>
      <c r="F260" s="212">
        <v>0</v>
      </c>
      <c r="G260" s="213">
        <f t="shared" ref="G260" si="30">ROUND(E260*F260,2)</f>
        <v>0</v>
      </c>
    </row>
    <row r="261" spans="1:7">
      <c r="C261" s="112"/>
    </row>
    <row r="262" spans="1:7">
      <c r="C262" s="112"/>
    </row>
    <row r="263" spans="1:7">
      <c r="C263" s="112"/>
    </row>
    <row r="264" spans="1:7">
      <c r="C264" s="112"/>
    </row>
    <row r="265" spans="1:7">
      <c r="C265" s="112"/>
    </row>
    <row r="266" spans="1:7">
      <c r="C266" s="112"/>
    </row>
    <row r="267" spans="1:7" ht="17.45" customHeight="1"/>
    <row r="268" spans="1:7" ht="17.45" customHeight="1" thickBot="1"/>
    <row r="269" spans="1:7" ht="17.45" customHeight="1" thickBot="1">
      <c r="C269" s="156" t="s">
        <v>343</v>
      </c>
    </row>
    <row r="270" spans="1:7" ht="17.45" customHeight="1"/>
    <row r="271" spans="1:7" ht="17.45" customHeight="1">
      <c r="C271" s="118" t="str">
        <f>C11</f>
        <v>1 PREDDELA</v>
      </c>
      <c r="D271" s="119">
        <f>G11</f>
        <v>0</v>
      </c>
    </row>
    <row r="272" spans="1:7" ht="17.45" customHeight="1">
      <c r="C272" s="118" t="str">
        <f>C62</f>
        <v>2 ZEMELJSKA DELA</v>
      </c>
      <c r="D272" s="119">
        <f>G62</f>
        <v>0</v>
      </c>
    </row>
    <row r="273" spans="3:8">
      <c r="C273" s="118" t="str">
        <f>C105</f>
        <v>3 VOZIŠČNE KONSTRUKCIJE</v>
      </c>
      <c r="D273" s="119">
        <f>G105</f>
        <v>0</v>
      </c>
    </row>
    <row r="274" spans="3:8" ht="17.45" customHeight="1">
      <c r="C274" s="118" t="str">
        <f>C156</f>
        <v>4 ODVODNJAVANJE</v>
      </c>
      <c r="D274" s="119">
        <f>G156</f>
        <v>0</v>
      </c>
      <c r="H274" s="146"/>
    </row>
    <row r="275" spans="3:8">
      <c r="C275" s="118" t="str">
        <f>C179</f>
        <v>6 OPREMA CEST</v>
      </c>
      <c r="D275" s="119">
        <f>G179</f>
        <v>0</v>
      </c>
    </row>
    <row r="276" spans="3:8">
      <c r="C276" s="120" t="str">
        <f>C237</f>
        <v>7 TUJE STORITVE</v>
      </c>
      <c r="D276" s="121">
        <f>G237</f>
        <v>11400</v>
      </c>
    </row>
    <row r="277" spans="3:8">
      <c r="C277" s="122" t="s">
        <v>40</v>
      </c>
      <c r="D277" s="123">
        <f>SUM(D271:D276)</f>
        <v>11400</v>
      </c>
    </row>
    <row r="278" spans="3:8" ht="13.5" thickBot="1">
      <c r="C278" s="122" t="s">
        <v>42</v>
      </c>
      <c r="D278" s="123">
        <f>0.22*D277</f>
        <v>2508</v>
      </c>
    </row>
    <row r="279" spans="3:8" ht="13.5" thickBot="1">
      <c r="C279" s="157" t="s">
        <v>41</v>
      </c>
      <c r="D279" s="158">
        <f>+SUM(D277:D278)</f>
        <v>13908</v>
      </c>
    </row>
  </sheetData>
  <sheetProtection password="F0CA" sheet="1" objects="1" scenarios="1"/>
  <mergeCells count="3">
    <mergeCell ref="C7:G7"/>
    <mergeCell ref="A2:G2"/>
    <mergeCell ref="A1:G1"/>
  </mergeCells>
  <conditionalFormatting sqref="A1:XFD1048576">
    <cfRule type="expression" dxfId="88" priority="1">
      <formula>CELL("protect",A1)=0</formula>
    </cfRule>
  </conditionalFormatting>
  <dataValidations count="1">
    <dataValidation type="custom" allowBlank="1" showInputMessage="1" showErrorMessage="1" errorTitle="Preveri vnos" error="Ceno/e.m. je potrebno vnesti na dve decimalki natančno" sqref="F14:F16 F18:F19 F22:F29 F31:F32 F34 F37:F38 F40:F43 F45 F47 F50 F53:F57 F65 F67 F69 F71 F73 F75 F79 F81 F85 F88 F90 F92 F94 F98 F100 F102 F108:F109 F111 F114 F118:F120 F124 F126 F128 F130:F131 F133 F135 F137 F141 F143 F145 F147 F149 F151 F154 F160 F164:F165 F168:F172 F175:F177 F182:F190 F192 F194 F196 F198 F200 F203 F208 F210 F212 F214:F215 F217 F220 F222 F224 F228:F229 F232:F234 F242 F244 F247:F249 F254:F260">
      <formula1>F14=ROUND(F14,2)</formula1>
    </dataValidation>
  </dataValidations>
  <pageMargins left="0.98425196850393704" right="0.39370078740157499" top="0.78740157480314998" bottom="0.78740157480314998" header="0" footer="0.196850393700787"/>
  <pageSetup paperSize="9" scale="65" fitToHeight="50" orientation="portrait" r:id="rId1"/>
  <headerFooter>
    <oddFooter>&amp;CStran &amp;P od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9"/>
  <sheetViews>
    <sheetView view="pageBreakPreview" zoomScale="90" zoomScaleNormal="100" zoomScaleSheetLayoutView="90" workbookViewId="0">
      <pane ySplit="9" topLeftCell="A157" activePane="bottomLeft" state="frozen"/>
      <selection activeCell="C2" sqref="C2"/>
      <selection pane="bottomLeft" activeCell="D160" sqref="D160"/>
    </sheetView>
  </sheetViews>
  <sheetFormatPr defaultRowHeight="12.75"/>
  <cols>
    <col min="1" max="2" width="10.7109375" style="2" customWidth="1"/>
    <col min="3" max="3" width="47.7109375" style="106" customWidth="1"/>
    <col min="4" max="4" width="14.7109375" style="2" customWidth="1"/>
    <col min="5" max="5" width="12.7109375" style="86" customWidth="1"/>
    <col min="6" max="6" width="15.7109375" style="182" customWidth="1"/>
    <col min="7" max="7" width="15.7109375" style="177" customWidth="1"/>
    <col min="8" max="256" width="9.140625" style="1"/>
    <col min="257" max="258" width="10.7109375" style="1" customWidth="1"/>
    <col min="259" max="259" width="47.7109375" style="1" customWidth="1"/>
    <col min="260" max="260" width="14.7109375" style="1" customWidth="1"/>
    <col min="261" max="261" width="12.7109375" style="1" customWidth="1"/>
    <col min="262" max="263" width="15.7109375" style="1" customWidth="1"/>
    <col min="264" max="512" width="9.140625" style="1"/>
    <col min="513" max="514" width="10.7109375" style="1" customWidth="1"/>
    <col min="515" max="515" width="47.7109375" style="1" customWidth="1"/>
    <col min="516" max="516" width="14.7109375" style="1" customWidth="1"/>
    <col min="517" max="517" width="12.7109375" style="1" customWidth="1"/>
    <col min="518" max="519" width="15.7109375" style="1" customWidth="1"/>
    <col min="520" max="768" width="9.140625" style="1"/>
    <col min="769" max="770" width="10.7109375" style="1" customWidth="1"/>
    <col min="771" max="771" width="47.7109375" style="1" customWidth="1"/>
    <col min="772" max="772" width="14.7109375" style="1" customWidth="1"/>
    <col min="773" max="773" width="12.7109375" style="1" customWidth="1"/>
    <col min="774" max="775" width="15.7109375" style="1" customWidth="1"/>
    <col min="776" max="1024" width="9.140625" style="1"/>
    <col min="1025" max="1026" width="10.7109375" style="1" customWidth="1"/>
    <col min="1027" max="1027" width="47.7109375" style="1" customWidth="1"/>
    <col min="1028" max="1028" width="14.7109375" style="1" customWidth="1"/>
    <col min="1029" max="1029" width="12.7109375" style="1" customWidth="1"/>
    <col min="1030" max="1031" width="15.7109375" style="1" customWidth="1"/>
    <col min="1032" max="1280" width="9.140625" style="1"/>
    <col min="1281" max="1282" width="10.7109375" style="1" customWidth="1"/>
    <col min="1283" max="1283" width="47.7109375" style="1" customWidth="1"/>
    <col min="1284" max="1284" width="14.7109375" style="1" customWidth="1"/>
    <col min="1285" max="1285" width="12.7109375" style="1" customWidth="1"/>
    <col min="1286" max="1287" width="15.7109375" style="1" customWidth="1"/>
    <col min="1288" max="1536" width="9.140625" style="1"/>
    <col min="1537" max="1538" width="10.7109375" style="1" customWidth="1"/>
    <col min="1539" max="1539" width="47.7109375" style="1" customWidth="1"/>
    <col min="1540" max="1540" width="14.7109375" style="1" customWidth="1"/>
    <col min="1541" max="1541" width="12.7109375" style="1" customWidth="1"/>
    <col min="1542" max="1543" width="15.7109375" style="1" customWidth="1"/>
    <col min="1544" max="1792" width="9.140625" style="1"/>
    <col min="1793" max="1794" width="10.7109375" style="1" customWidth="1"/>
    <col min="1795" max="1795" width="47.7109375" style="1" customWidth="1"/>
    <col min="1796" max="1796" width="14.7109375" style="1" customWidth="1"/>
    <col min="1797" max="1797" width="12.7109375" style="1" customWidth="1"/>
    <col min="1798" max="1799" width="15.7109375" style="1" customWidth="1"/>
    <col min="1800" max="2048" width="9.140625" style="1"/>
    <col min="2049" max="2050" width="10.7109375" style="1" customWidth="1"/>
    <col min="2051" max="2051" width="47.7109375" style="1" customWidth="1"/>
    <col min="2052" max="2052" width="14.7109375" style="1" customWidth="1"/>
    <col min="2053" max="2053" width="12.7109375" style="1" customWidth="1"/>
    <col min="2054" max="2055" width="15.7109375" style="1" customWidth="1"/>
    <col min="2056" max="2304" width="9.140625" style="1"/>
    <col min="2305" max="2306" width="10.7109375" style="1" customWidth="1"/>
    <col min="2307" max="2307" width="47.7109375" style="1" customWidth="1"/>
    <col min="2308" max="2308" width="14.7109375" style="1" customWidth="1"/>
    <col min="2309" max="2309" width="12.7109375" style="1" customWidth="1"/>
    <col min="2310" max="2311" width="15.7109375" style="1" customWidth="1"/>
    <col min="2312" max="2560" width="9.140625" style="1"/>
    <col min="2561" max="2562" width="10.7109375" style="1" customWidth="1"/>
    <col min="2563" max="2563" width="47.7109375" style="1" customWidth="1"/>
    <col min="2564" max="2564" width="14.7109375" style="1" customWidth="1"/>
    <col min="2565" max="2565" width="12.7109375" style="1" customWidth="1"/>
    <col min="2566" max="2567" width="15.7109375" style="1" customWidth="1"/>
    <col min="2568" max="2816" width="9.140625" style="1"/>
    <col min="2817" max="2818" width="10.7109375" style="1" customWidth="1"/>
    <col min="2819" max="2819" width="47.7109375" style="1" customWidth="1"/>
    <col min="2820" max="2820" width="14.7109375" style="1" customWidth="1"/>
    <col min="2821" max="2821" width="12.7109375" style="1" customWidth="1"/>
    <col min="2822" max="2823" width="15.7109375" style="1" customWidth="1"/>
    <col min="2824" max="3072" width="9.140625" style="1"/>
    <col min="3073" max="3074" width="10.7109375" style="1" customWidth="1"/>
    <col min="3075" max="3075" width="47.7109375" style="1" customWidth="1"/>
    <col min="3076" max="3076" width="14.7109375" style="1" customWidth="1"/>
    <col min="3077" max="3077" width="12.7109375" style="1" customWidth="1"/>
    <col min="3078" max="3079" width="15.7109375" style="1" customWidth="1"/>
    <col min="3080" max="3328" width="9.140625" style="1"/>
    <col min="3329" max="3330" width="10.7109375" style="1" customWidth="1"/>
    <col min="3331" max="3331" width="47.7109375" style="1" customWidth="1"/>
    <col min="3332" max="3332" width="14.7109375" style="1" customWidth="1"/>
    <col min="3333" max="3333" width="12.7109375" style="1" customWidth="1"/>
    <col min="3334" max="3335" width="15.7109375" style="1" customWidth="1"/>
    <col min="3336" max="3584" width="9.140625" style="1"/>
    <col min="3585" max="3586" width="10.7109375" style="1" customWidth="1"/>
    <col min="3587" max="3587" width="47.7109375" style="1" customWidth="1"/>
    <col min="3588" max="3588" width="14.7109375" style="1" customWidth="1"/>
    <col min="3589" max="3589" width="12.7109375" style="1" customWidth="1"/>
    <col min="3590" max="3591" width="15.7109375" style="1" customWidth="1"/>
    <col min="3592" max="3840" width="9.140625" style="1"/>
    <col min="3841" max="3842" width="10.7109375" style="1" customWidth="1"/>
    <col min="3843" max="3843" width="47.7109375" style="1" customWidth="1"/>
    <col min="3844" max="3844" width="14.7109375" style="1" customWidth="1"/>
    <col min="3845" max="3845" width="12.7109375" style="1" customWidth="1"/>
    <col min="3846" max="3847" width="15.7109375" style="1" customWidth="1"/>
    <col min="3848" max="4096" width="9.140625" style="1"/>
    <col min="4097" max="4098" width="10.7109375" style="1" customWidth="1"/>
    <col min="4099" max="4099" width="47.7109375" style="1" customWidth="1"/>
    <col min="4100" max="4100" width="14.7109375" style="1" customWidth="1"/>
    <col min="4101" max="4101" width="12.7109375" style="1" customWidth="1"/>
    <col min="4102" max="4103" width="15.7109375" style="1" customWidth="1"/>
    <col min="4104" max="4352" width="9.140625" style="1"/>
    <col min="4353" max="4354" width="10.7109375" style="1" customWidth="1"/>
    <col min="4355" max="4355" width="47.7109375" style="1" customWidth="1"/>
    <col min="4356" max="4356" width="14.7109375" style="1" customWidth="1"/>
    <col min="4357" max="4357" width="12.7109375" style="1" customWidth="1"/>
    <col min="4358" max="4359" width="15.7109375" style="1" customWidth="1"/>
    <col min="4360" max="4608" width="9.140625" style="1"/>
    <col min="4609" max="4610" width="10.7109375" style="1" customWidth="1"/>
    <col min="4611" max="4611" width="47.7109375" style="1" customWidth="1"/>
    <col min="4612" max="4612" width="14.7109375" style="1" customWidth="1"/>
    <col min="4613" max="4613" width="12.7109375" style="1" customWidth="1"/>
    <col min="4614" max="4615" width="15.7109375" style="1" customWidth="1"/>
    <col min="4616" max="4864" width="9.140625" style="1"/>
    <col min="4865" max="4866" width="10.7109375" style="1" customWidth="1"/>
    <col min="4867" max="4867" width="47.7109375" style="1" customWidth="1"/>
    <col min="4868" max="4868" width="14.7109375" style="1" customWidth="1"/>
    <col min="4869" max="4869" width="12.7109375" style="1" customWidth="1"/>
    <col min="4870" max="4871" width="15.7109375" style="1" customWidth="1"/>
    <col min="4872" max="5120" width="9.140625" style="1"/>
    <col min="5121" max="5122" width="10.7109375" style="1" customWidth="1"/>
    <col min="5123" max="5123" width="47.7109375" style="1" customWidth="1"/>
    <col min="5124" max="5124" width="14.7109375" style="1" customWidth="1"/>
    <col min="5125" max="5125" width="12.7109375" style="1" customWidth="1"/>
    <col min="5126" max="5127" width="15.7109375" style="1" customWidth="1"/>
    <col min="5128" max="5376" width="9.140625" style="1"/>
    <col min="5377" max="5378" width="10.7109375" style="1" customWidth="1"/>
    <col min="5379" max="5379" width="47.7109375" style="1" customWidth="1"/>
    <col min="5380" max="5380" width="14.7109375" style="1" customWidth="1"/>
    <col min="5381" max="5381" width="12.7109375" style="1" customWidth="1"/>
    <col min="5382" max="5383" width="15.7109375" style="1" customWidth="1"/>
    <col min="5384" max="5632" width="9.140625" style="1"/>
    <col min="5633" max="5634" width="10.7109375" style="1" customWidth="1"/>
    <col min="5635" max="5635" width="47.7109375" style="1" customWidth="1"/>
    <col min="5636" max="5636" width="14.7109375" style="1" customWidth="1"/>
    <col min="5637" max="5637" width="12.7109375" style="1" customWidth="1"/>
    <col min="5638" max="5639" width="15.7109375" style="1" customWidth="1"/>
    <col min="5640" max="5888" width="9.140625" style="1"/>
    <col min="5889" max="5890" width="10.7109375" style="1" customWidth="1"/>
    <col min="5891" max="5891" width="47.7109375" style="1" customWidth="1"/>
    <col min="5892" max="5892" width="14.7109375" style="1" customWidth="1"/>
    <col min="5893" max="5893" width="12.7109375" style="1" customWidth="1"/>
    <col min="5894" max="5895" width="15.7109375" style="1" customWidth="1"/>
    <col min="5896" max="6144" width="9.140625" style="1"/>
    <col min="6145" max="6146" width="10.7109375" style="1" customWidth="1"/>
    <col min="6147" max="6147" width="47.7109375" style="1" customWidth="1"/>
    <col min="6148" max="6148" width="14.7109375" style="1" customWidth="1"/>
    <col min="6149" max="6149" width="12.7109375" style="1" customWidth="1"/>
    <col min="6150" max="6151" width="15.7109375" style="1" customWidth="1"/>
    <col min="6152" max="6400" width="9.140625" style="1"/>
    <col min="6401" max="6402" width="10.7109375" style="1" customWidth="1"/>
    <col min="6403" max="6403" width="47.7109375" style="1" customWidth="1"/>
    <col min="6404" max="6404" width="14.7109375" style="1" customWidth="1"/>
    <col min="6405" max="6405" width="12.7109375" style="1" customWidth="1"/>
    <col min="6406" max="6407" width="15.7109375" style="1" customWidth="1"/>
    <col min="6408" max="6656" width="9.140625" style="1"/>
    <col min="6657" max="6658" width="10.7109375" style="1" customWidth="1"/>
    <col min="6659" max="6659" width="47.7109375" style="1" customWidth="1"/>
    <col min="6660" max="6660" width="14.7109375" style="1" customWidth="1"/>
    <col min="6661" max="6661" width="12.7109375" style="1" customWidth="1"/>
    <col min="6662" max="6663" width="15.7109375" style="1" customWidth="1"/>
    <col min="6664" max="6912" width="9.140625" style="1"/>
    <col min="6913" max="6914" width="10.7109375" style="1" customWidth="1"/>
    <col min="6915" max="6915" width="47.7109375" style="1" customWidth="1"/>
    <col min="6916" max="6916" width="14.7109375" style="1" customWidth="1"/>
    <col min="6917" max="6917" width="12.7109375" style="1" customWidth="1"/>
    <col min="6918" max="6919" width="15.7109375" style="1" customWidth="1"/>
    <col min="6920" max="7168" width="9.140625" style="1"/>
    <col min="7169" max="7170" width="10.7109375" style="1" customWidth="1"/>
    <col min="7171" max="7171" width="47.7109375" style="1" customWidth="1"/>
    <col min="7172" max="7172" width="14.7109375" style="1" customWidth="1"/>
    <col min="7173" max="7173" width="12.7109375" style="1" customWidth="1"/>
    <col min="7174" max="7175" width="15.7109375" style="1" customWidth="1"/>
    <col min="7176" max="7424" width="9.140625" style="1"/>
    <col min="7425" max="7426" width="10.7109375" style="1" customWidth="1"/>
    <col min="7427" max="7427" width="47.7109375" style="1" customWidth="1"/>
    <col min="7428" max="7428" width="14.7109375" style="1" customWidth="1"/>
    <col min="7429" max="7429" width="12.7109375" style="1" customWidth="1"/>
    <col min="7430" max="7431" width="15.7109375" style="1" customWidth="1"/>
    <col min="7432" max="7680" width="9.140625" style="1"/>
    <col min="7681" max="7682" width="10.7109375" style="1" customWidth="1"/>
    <col min="7683" max="7683" width="47.7109375" style="1" customWidth="1"/>
    <col min="7684" max="7684" width="14.7109375" style="1" customWidth="1"/>
    <col min="7685" max="7685" width="12.7109375" style="1" customWidth="1"/>
    <col min="7686" max="7687" width="15.7109375" style="1" customWidth="1"/>
    <col min="7688" max="7936" width="9.140625" style="1"/>
    <col min="7937" max="7938" width="10.7109375" style="1" customWidth="1"/>
    <col min="7939" max="7939" width="47.7109375" style="1" customWidth="1"/>
    <col min="7940" max="7940" width="14.7109375" style="1" customWidth="1"/>
    <col min="7941" max="7941" width="12.7109375" style="1" customWidth="1"/>
    <col min="7942" max="7943" width="15.7109375" style="1" customWidth="1"/>
    <col min="7944" max="8192" width="9.140625" style="1"/>
    <col min="8193" max="8194" width="10.7109375" style="1" customWidth="1"/>
    <col min="8195" max="8195" width="47.7109375" style="1" customWidth="1"/>
    <col min="8196" max="8196" width="14.7109375" style="1" customWidth="1"/>
    <col min="8197" max="8197" width="12.7109375" style="1" customWidth="1"/>
    <col min="8198" max="8199" width="15.7109375" style="1" customWidth="1"/>
    <col min="8200" max="8448" width="9.140625" style="1"/>
    <col min="8449" max="8450" width="10.7109375" style="1" customWidth="1"/>
    <col min="8451" max="8451" width="47.7109375" style="1" customWidth="1"/>
    <col min="8452" max="8452" width="14.7109375" style="1" customWidth="1"/>
    <col min="8453" max="8453" width="12.7109375" style="1" customWidth="1"/>
    <col min="8454" max="8455" width="15.7109375" style="1" customWidth="1"/>
    <col min="8456" max="8704" width="9.140625" style="1"/>
    <col min="8705" max="8706" width="10.7109375" style="1" customWidth="1"/>
    <col min="8707" max="8707" width="47.7109375" style="1" customWidth="1"/>
    <col min="8708" max="8708" width="14.7109375" style="1" customWidth="1"/>
    <col min="8709" max="8709" width="12.7109375" style="1" customWidth="1"/>
    <col min="8710" max="8711" width="15.7109375" style="1" customWidth="1"/>
    <col min="8712" max="8960" width="9.140625" style="1"/>
    <col min="8961" max="8962" width="10.7109375" style="1" customWidth="1"/>
    <col min="8963" max="8963" width="47.7109375" style="1" customWidth="1"/>
    <col min="8964" max="8964" width="14.7109375" style="1" customWidth="1"/>
    <col min="8965" max="8965" width="12.7109375" style="1" customWidth="1"/>
    <col min="8966" max="8967" width="15.7109375" style="1" customWidth="1"/>
    <col min="8968" max="9216" width="9.140625" style="1"/>
    <col min="9217" max="9218" width="10.7109375" style="1" customWidth="1"/>
    <col min="9219" max="9219" width="47.7109375" style="1" customWidth="1"/>
    <col min="9220" max="9220" width="14.7109375" style="1" customWidth="1"/>
    <col min="9221" max="9221" width="12.7109375" style="1" customWidth="1"/>
    <col min="9222" max="9223" width="15.7109375" style="1" customWidth="1"/>
    <col min="9224" max="9472" width="9.140625" style="1"/>
    <col min="9473" max="9474" width="10.7109375" style="1" customWidth="1"/>
    <col min="9475" max="9475" width="47.7109375" style="1" customWidth="1"/>
    <col min="9476" max="9476" width="14.7109375" style="1" customWidth="1"/>
    <col min="9477" max="9477" width="12.7109375" style="1" customWidth="1"/>
    <col min="9478" max="9479" width="15.7109375" style="1" customWidth="1"/>
    <col min="9480" max="9728" width="9.140625" style="1"/>
    <col min="9729" max="9730" width="10.7109375" style="1" customWidth="1"/>
    <col min="9731" max="9731" width="47.7109375" style="1" customWidth="1"/>
    <col min="9732" max="9732" width="14.7109375" style="1" customWidth="1"/>
    <col min="9733" max="9733" width="12.7109375" style="1" customWidth="1"/>
    <col min="9734" max="9735" width="15.7109375" style="1" customWidth="1"/>
    <col min="9736" max="9984" width="9.140625" style="1"/>
    <col min="9985" max="9986" width="10.7109375" style="1" customWidth="1"/>
    <col min="9987" max="9987" width="47.7109375" style="1" customWidth="1"/>
    <col min="9988" max="9988" width="14.7109375" style="1" customWidth="1"/>
    <col min="9989" max="9989" width="12.7109375" style="1" customWidth="1"/>
    <col min="9990" max="9991" width="15.7109375" style="1" customWidth="1"/>
    <col min="9992" max="10240" width="9.140625" style="1"/>
    <col min="10241" max="10242" width="10.7109375" style="1" customWidth="1"/>
    <col min="10243" max="10243" width="47.7109375" style="1" customWidth="1"/>
    <col min="10244" max="10244" width="14.7109375" style="1" customWidth="1"/>
    <col min="10245" max="10245" width="12.7109375" style="1" customWidth="1"/>
    <col min="10246" max="10247" width="15.7109375" style="1" customWidth="1"/>
    <col min="10248" max="10496" width="9.140625" style="1"/>
    <col min="10497" max="10498" width="10.7109375" style="1" customWidth="1"/>
    <col min="10499" max="10499" width="47.7109375" style="1" customWidth="1"/>
    <col min="10500" max="10500" width="14.7109375" style="1" customWidth="1"/>
    <col min="10501" max="10501" width="12.7109375" style="1" customWidth="1"/>
    <col min="10502" max="10503" width="15.7109375" style="1" customWidth="1"/>
    <col min="10504" max="10752" width="9.140625" style="1"/>
    <col min="10753" max="10754" width="10.7109375" style="1" customWidth="1"/>
    <col min="10755" max="10755" width="47.7109375" style="1" customWidth="1"/>
    <col min="10756" max="10756" width="14.7109375" style="1" customWidth="1"/>
    <col min="10757" max="10757" width="12.7109375" style="1" customWidth="1"/>
    <col min="10758" max="10759" width="15.7109375" style="1" customWidth="1"/>
    <col min="10760" max="11008" width="9.140625" style="1"/>
    <col min="11009" max="11010" width="10.7109375" style="1" customWidth="1"/>
    <col min="11011" max="11011" width="47.7109375" style="1" customWidth="1"/>
    <col min="11012" max="11012" width="14.7109375" style="1" customWidth="1"/>
    <col min="11013" max="11013" width="12.7109375" style="1" customWidth="1"/>
    <col min="11014" max="11015" width="15.7109375" style="1" customWidth="1"/>
    <col min="11016" max="11264" width="9.140625" style="1"/>
    <col min="11265" max="11266" width="10.7109375" style="1" customWidth="1"/>
    <col min="11267" max="11267" width="47.7109375" style="1" customWidth="1"/>
    <col min="11268" max="11268" width="14.7109375" style="1" customWidth="1"/>
    <col min="11269" max="11269" width="12.7109375" style="1" customWidth="1"/>
    <col min="11270" max="11271" width="15.7109375" style="1" customWidth="1"/>
    <col min="11272" max="11520" width="9.140625" style="1"/>
    <col min="11521" max="11522" width="10.7109375" style="1" customWidth="1"/>
    <col min="11523" max="11523" width="47.7109375" style="1" customWidth="1"/>
    <col min="11524" max="11524" width="14.7109375" style="1" customWidth="1"/>
    <col min="11525" max="11525" width="12.7109375" style="1" customWidth="1"/>
    <col min="11526" max="11527" width="15.7109375" style="1" customWidth="1"/>
    <col min="11528" max="11776" width="9.140625" style="1"/>
    <col min="11777" max="11778" width="10.7109375" style="1" customWidth="1"/>
    <col min="11779" max="11779" width="47.7109375" style="1" customWidth="1"/>
    <col min="11780" max="11780" width="14.7109375" style="1" customWidth="1"/>
    <col min="11781" max="11781" width="12.7109375" style="1" customWidth="1"/>
    <col min="11782" max="11783" width="15.7109375" style="1" customWidth="1"/>
    <col min="11784" max="12032" width="9.140625" style="1"/>
    <col min="12033" max="12034" width="10.7109375" style="1" customWidth="1"/>
    <col min="12035" max="12035" width="47.7109375" style="1" customWidth="1"/>
    <col min="12036" max="12036" width="14.7109375" style="1" customWidth="1"/>
    <col min="12037" max="12037" width="12.7109375" style="1" customWidth="1"/>
    <col min="12038" max="12039" width="15.7109375" style="1" customWidth="1"/>
    <col min="12040" max="12288" width="9.140625" style="1"/>
    <col min="12289" max="12290" width="10.7109375" style="1" customWidth="1"/>
    <col min="12291" max="12291" width="47.7109375" style="1" customWidth="1"/>
    <col min="12292" max="12292" width="14.7109375" style="1" customWidth="1"/>
    <col min="12293" max="12293" width="12.7109375" style="1" customWidth="1"/>
    <col min="12294" max="12295" width="15.7109375" style="1" customWidth="1"/>
    <col min="12296" max="12544" width="9.140625" style="1"/>
    <col min="12545" max="12546" width="10.7109375" style="1" customWidth="1"/>
    <col min="12547" max="12547" width="47.7109375" style="1" customWidth="1"/>
    <col min="12548" max="12548" width="14.7109375" style="1" customWidth="1"/>
    <col min="12549" max="12549" width="12.7109375" style="1" customWidth="1"/>
    <col min="12550" max="12551" width="15.7109375" style="1" customWidth="1"/>
    <col min="12552" max="12800" width="9.140625" style="1"/>
    <col min="12801" max="12802" width="10.7109375" style="1" customWidth="1"/>
    <col min="12803" max="12803" width="47.7109375" style="1" customWidth="1"/>
    <col min="12804" max="12804" width="14.7109375" style="1" customWidth="1"/>
    <col min="12805" max="12805" width="12.7109375" style="1" customWidth="1"/>
    <col min="12806" max="12807" width="15.7109375" style="1" customWidth="1"/>
    <col min="12808" max="13056" width="9.140625" style="1"/>
    <col min="13057" max="13058" width="10.7109375" style="1" customWidth="1"/>
    <col min="13059" max="13059" width="47.7109375" style="1" customWidth="1"/>
    <col min="13060" max="13060" width="14.7109375" style="1" customWidth="1"/>
    <col min="13061" max="13061" width="12.7109375" style="1" customWidth="1"/>
    <col min="13062" max="13063" width="15.7109375" style="1" customWidth="1"/>
    <col min="13064" max="13312" width="9.140625" style="1"/>
    <col min="13313" max="13314" width="10.7109375" style="1" customWidth="1"/>
    <col min="13315" max="13315" width="47.7109375" style="1" customWidth="1"/>
    <col min="13316" max="13316" width="14.7109375" style="1" customWidth="1"/>
    <col min="13317" max="13317" width="12.7109375" style="1" customWidth="1"/>
    <col min="13318" max="13319" width="15.7109375" style="1" customWidth="1"/>
    <col min="13320" max="13568" width="9.140625" style="1"/>
    <col min="13569" max="13570" width="10.7109375" style="1" customWidth="1"/>
    <col min="13571" max="13571" width="47.7109375" style="1" customWidth="1"/>
    <col min="13572" max="13572" width="14.7109375" style="1" customWidth="1"/>
    <col min="13573" max="13573" width="12.7109375" style="1" customWidth="1"/>
    <col min="13574" max="13575" width="15.7109375" style="1" customWidth="1"/>
    <col min="13576" max="13824" width="9.140625" style="1"/>
    <col min="13825" max="13826" width="10.7109375" style="1" customWidth="1"/>
    <col min="13827" max="13827" width="47.7109375" style="1" customWidth="1"/>
    <col min="13828" max="13828" width="14.7109375" style="1" customWidth="1"/>
    <col min="13829" max="13829" width="12.7109375" style="1" customWidth="1"/>
    <col min="13830" max="13831" width="15.7109375" style="1" customWidth="1"/>
    <col min="13832" max="14080" width="9.140625" style="1"/>
    <col min="14081" max="14082" width="10.7109375" style="1" customWidth="1"/>
    <col min="14083" max="14083" width="47.7109375" style="1" customWidth="1"/>
    <col min="14084" max="14084" width="14.7109375" style="1" customWidth="1"/>
    <col min="14085" max="14085" width="12.7109375" style="1" customWidth="1"/>
    <col min="14086" max="14087" width="15.7109375" style="1" customWidth="1"/>
    <col min="14088" max="14336" width="9.140625" style="1"/>
    <col min="14337" max="14338" width="10.7109375" style="1" customWidth="1"/>
    <col min="14339" max="14339" width="47.7109375" style="1" customWidth="1"/>
    <col min="14340" max="14340" width="14.7109375" style="1" customWidth="1"/>
    <col min="14341" max="14341" width="12.7109375" style="1" customWidth="1"/>
    <col min="14342" max="14343" width="15.7109375" style="1" customWidth="1"/>
    <col min="14344" max="14592" width="9.140625" style="1"/>
    <col min="14593" max="14594" width="10.7109375" style="1" customWidth="1"/>
    <col min="14595" max="14595" width="47.7109375" style="1" customWidth="1"/>
    <col min="14596" max="14596" width="14.7109375" style="1" customWidth="1"/>
    <col min="14597" max="14597" width="12.7109375" style="1" customWidth="1"/>
    <col min="14598" max="14599" width="15.7109375" style="1" customWidth="1"/>
    <col min="14600" max="14848" width="9.140625" style="1"/>
    <col min="14849" max="14850" width="10.7109375" style="1" customWidth="1"/>
    <col min="14851" max="14851" width="47.7109375" style="1" customWidth="1"/>
    <col min="14852" max="14852" width="14.7109375" style="1" customWidth="1"/>
    <col min="14853" max="14853" width="12.7109375" style="1" customWidth="1"/>
    <col min="14854" max="14855" width="15.7109375" style="1" customWidth="1"/>
    <col min="14856" max="15104" width="9.140625" style="1"/>
    <col min="15105" max="15106" width="10.7109375" style="1" customWidth="1"/>
    <col min="15107" max="15107" width="47.7109375" style="1" customWidth="1"/>
    <col min="15108" max="15108" width="14.7109375" style="1" customWidth="1"/>
    <col min="15109" max="15109" width="12.7109375" style="1" customWidth="1"/>
    <col min="15110" max="15111" width="15.7109375" style="1" customWidth="1"/>
    <col min="15112" max="15360" width="9.140625" style="1"/>
    <col min="15361" max="15362" width="10.7109375" style="1" customWidth="1"/>
    <col min="15363" max="15363" width="47.7109375" style="1" customWidth="1"/>
    <col min="15364" max="15364" width="14.7109375" style="1" customWidth="1"/>
    <col min="15365" max="15365" width="12.7109375" style="1" customWidth="1"/>
    <col min="15366" max="15367" width="15.7109375" style="1" customWidth="1"/>
    <col min="15368" max="15616" width="9.140625" style="1"/>
    <col min="15617" max="15618" width="10.7109375" style="1" customWidth="1"/>
    <col min="15619" max="15619" width="47.7109375" style="1" customWidth="1"/>
    <col min="15620" max="15620" width="14.7109375" style="1" customWidth="1"/>
    <col min="15621" max="15621" width="12.7109375" style="1" customWidth="1"/>
    <col min="15622" max="15623" width="15.7109375" style="1" customWidth="1"/>
    <col min="15624" max="15872" width="9.140625" style="1"/>
    <col min="15873" max="15874" width="10.7109375" style="1" customWidth="1"/>
    <col min="15875" max="15875" width="47.7109375" style="1" customWidth="1"/>
    <col min="15876" max="15876" width="14.7109375" style="1" customWidth="1"/>
    <col min="15877" max="15877" width="12.7109375" style="1" customWidth="1"/>
    <col min="15878" max="15879" width="15.7109375" style="1" customWidth="1"/>
    <col min="15880" max="16128" width="9.140625" style="1"/>
    <col min="16129" max="16130" width="10.7109375" style="1" customWidth="1"/>
    <col min="16131" max="16131" width="47.7109375" style="1" customWidth="1"/>
    <col min="16132" max="16132" width="14.7109375" style="1" customWidth="1"/>
    <col min="16133" max="16133" width="12.7109375" style="1" customWidth="1"/>
    <col min="16134" max="16135" width="15.7109375" style="1" customWidth="1"/>
    <col min="16136" max="16384" width="9.140625" style="1"/>
  </cols>
  <sheetData>
    <row r="1" spans="1:7" ht="53.25" customHeight="1">
      <c r="A1" s="208" t="s">
        <v>480</v>
      </c>
      <c r="B1" s="209"/>
      <c r="C1" s="209"/>
      <c r="D1" s="209"/>
      <c r="E1" s="209"/>
      <c r="F1" s="209"/>
      <c r="G1" s="209"/>
    </row>
    <row r="2" spans="1:7" ht="43.5" customHeight="1">
      <c r="A2" s="206" t="s">
        <v>237</v>
      </c>
      <c r="B2" s="207"/>
      <c r="C2" s="207"/>
      <c r="D2" s="207"/>
      <c r="E2" s="207"/>
      <c r="F2" s="207"/>
      <c r="G2" s="207"/>
    </row>
    <row r="3" spans="1:7" s="84" customFormat="1" ht="15" customHeight="1">
      <c r="A3" s="82" t="s">
        <v>0</v>
      </c>
      <c r="B3" s="83" t="s">
        <v>238</v>
      </c>
      <c r="D3" s="85"/>
      <c r="E3" s="86"/>
      <c r="F3" s="181"/>
      <c r="G3" s="177"/>
    </row>
    <row r="4" spans="1:7" s="84" customFormat="1" ht="15" customHeight="1">
      <c r="A4" s="82" t="s">
        <v>239</v>
      </c>
      <c r="B4" s="83" t="s">
        <v>240</v>
      </c>
      <c r="D4" s="85"/>
      <c r="E4" s="86"/>
      <c r="F4" s="181"/>
      <c r="G4" s="177"/>
    </row>
    <row r="5" spans="1:7" s="84" customFormat="1" ht="15" customHeight="1">
      <c r="A5" s="82" t="s">
        <v>1</v>
      </c>
      <c r="B5" s="83" t="s">
        <v>465</v>
      </c>
      <c r="D5" s="85"/>
      <c r="E5" s="86"/>
      <c r="F5" s="181"/>
      <c r="G5" s="177"/>
    </row>
    <row r="6" spans="1:7" s="84" customFormat="1" ht="15" customHeight="1">
      <c r="A6" s="82" t="s">
        <v>235</v>
      </c>
      <c r="B6" s="83" t="s">
        <v>431</v>
      </c>
      <c r="D6" s="85"/>
      <c r="E6" s="86"/>
      <c r="F6" s="181"/>
      <c r="G6" s="177"/>
    </row>
    <row r="7" spans="1:7" s="84" customFormat="1" ht="20.100000000000001" customHeight="1">
      <c r="A7" s="82" t="s">
        <v>2</v>
      </c>
      <c r="B7" s="83" t="s">
        <v>242</v>
      </c>
      <c r="C7" s="205" t="s">
        <v>3</v>
      </c>
      <c r="D7" s="205"/>
      <c r="E7" s="205"/>
      <c r="F7" s="205"/>
      <c r="G7" s="205"/>
    </row>
    <row r="8" spans="1:7" s="131" customFormat="1" ht="18">
      <c r="A8" s="132"/>
      <c r="B8" s="132"/>
      <c r="C8" s="133"/>
      <c r="D8" s="132"/>
      <c r="E8" s="134"/>
      <c r="F8" s="135"/>
      <c r="G8" s="136"/>
    </row>
    <row r="9" spans="1:7" s="95" customFormat="1" ht="32.1" customHeight="1" thickBot="1">
      <c r="A9" s="90" t="s">
        <v>4</v>
      </c>
      <c r="B9" s="90" t="s">
        <v>5</v>
      </c>
      <c r="C9" s="91" t="s">
        <v>6</v>
      </c>
      <c r="D9" s="90" t="s">
        <v>7</v>
      </c>
      <c r="E9" s="92" t="s">
        <v>8</v>
      </c>
      <c r="F9" s="93" t="s">
        <v>9</v>
      </c>
      <c r="G9" s="94" t="s">
        <v>10</v>
      </c>
    </row>
    <row r="10" spans="1:7" s="101" customFormat="1" ht="9.9499999999999993" customHeight="1">
      <c r="A10" s="96"/>
      <c r="B10" s="96"/>
      <c r="C10" s="97"/>
      <c r="D10" s="96"/>
      <c r="E10" s="98"/>
      <c r="F10" s="99"/>
      <c r="G10" s="100"/>
    </row>
    <row r="11" spans="1:7">
      <c r="C11" s="102" t="s">
        <v>11</v>
      </c>
      <c r="F11" s="103" t="s">
        <v>12</v>
      </c>
      <c r="G11" s="104">
        <f>SUM(G13:G38)</f>
        <v>0</v>
      </c>
    </row>
    <row r="12" spans="1:7" s="110" customFormat="1">
      <c r="A12" s="4"/>
      <c r="B12" s="4"/>
      <c r="C12" s="5"/>
      <c r="D12" s="4"/>
      <c r="E12" s="7"/>
      <c r="F12" s="108"/>
      <c r="G12" s="109"/>
    </row>
    <row r="13" spans="1:7">
      <c r="C13" s="102" t="s">
        <v>13</v>
      </c>
    </row>
    <row r="14" spans="1:7" ht="25.5">
      <c r="A14" s="9" t="s">
        <v>14</v>
      </c>
      <c r="B14" s="9" t="s">
        <v>133</v>
      </c>
      <c r="C14" s="137" t="s">
        <v>134</v>
      </c>
      <c r="D14" s="9" t="s">
        <v>48</v>
      </c>
      <c r="E14" s="138">
        <f>0.13+0.03</f>
        <v>0.16</v>
      </c>
      <c r="F14" s="176">
        <v>0</v>
      </c>
      <c r="G14" s="177">
        <f>ROUND(E14*F14,2)</f>
        <v>0</v>
      </c>
    </row>
    <row r="15" spans="1:7" ht="25.5">
      <c r="A15" s="9" t="s">
        <v>16</v>
      </c>
      <c r="B15" s="9" t="s">
        <v>136</v>
      </c>
      <c r="C15" s="137" t="s">
        <v>135</v>
      </c>
      <c r="D15" s="9" t="s">
        <v>15</v>
      </c>
      <c r="E15" s="138">
        <f>12+3</f>
        <v>15</v>
      </c>
      <c r="F15" s="176">
        <v>0</v>
      </c>
      <c r="G15" s="177">
        <f>ROUND(E15*F15,2)</f>
        <v>0</v>
      </c>
    </row>
    <row r="16" spans="1:7" ht="25.5">
      <c r="A16" s="9" t="s">
        <v>29</v>
      </c>
      <c r="B16" s="9" t="s">
        <v>49</v>
      </c>
      <c r="C16" s="137" t="s">
        <v>50</v>
      </c>
      <c r="D16" s="9" t="s">
        <v>48</v>
      </c>
      <c r="E16" s="138">
        <f>0.13+0.03</f>
        <v>0.16</v>
      </c>
      <c r="F16" s="176">
        <v>0</v>
      </c>
      <c r="G16" s="177">
        <f>ROUND(E16*F16,2)</f>
        <v>0</v>
      </c>
    </row>
    <row r="17" spans="1:7" ht="38.25">
      <c r="A17" s="3" t="s">
        <v>30</v>
      </c>
      <c r="B17" s="3" t="s">
        <v>137</v>
      </c>
      <c r="C17" s="106" t="s">
        <v>138</v>
      </c>
      <c r="D17" s="3" t="s">
        <v>15</v>
      </c>
      <c r="E17" s="86">
        <v>1</v>
      </c>
      <c r="F17" s="176">
        <v>0</v>
      </c>
      <c r="G17" s="177">
        <f>ROUND(E17*F17,2)</f>
        <v>0</v>
      </c>
    </row>
    <row r="18" spans="1:7" s="110" customFormat="1">
      <c r="A18" s="4"/>
      <c r="B18" s="4"/>
      <c r="C18" s="114"/>
      <c r="D18" s="4"/>
      <c r="E18" s="7"/>
      <c r="F18" s="183"/>
      <c r="G18" s="178"/>
    </row>
    <row r="19" spans="1:7">
      <c r="A19" s="4"/>
      <c r="B19" s="4"/>
      <c r="C19" s="5" t="s">
        <v>51</v>
      </c>
      <c r="D19" s="4"/>
      <c r="E19" s="7"/>
      <c r="F19" s="183"/>
      <c r="G19" s="178"/>
    </row>
    <row r="20" spans="1:7" ht="25.5">
      <c r="A20" s="4" t="s">
        <v>14</v>
      </c>
      <c r="B20" s="6" t="s">
        <v>360</v>
      </c>
      <c r="C20" s="114" t="s">
        <v>361</v>
      </c>
      <c r="D20" s="4" t="s">
        <v>21</v>
      </c>
      <c r="E20" s="7">
        <v>77</v>
      </c>
      <c r="F20" s="176">
        <v>0</v>
      </c>
      <c r="G20" s="178">
        <f t="shared" ref="G20:G25" si="0">ROUND(E20*F20,2)</f>
        <v>0</v>
      </c>
    </row>
    <row r="21" spans="1:7">
      <c r="A21" s="4" t="s">
        <v>16</v>
      </c>
      <c r="B21" s="6" t="s">
        <v>52</v>
      </c>
      <c r="C21" s="114" t="s">
        <v>53</v>
      </c>
      <c r="D21" s="4" t="s">
        <v>15</v>
      </c>
      <c r="E21" s="7"/>
      <c r="F21" s="176">
        <v>0</v>
      </c>
      <c r="G21" s="178">
        <f t="shared" si="0"/>
        <v>0</v>
      </c>
    </row>
    <row r="22" spans="1:7">
      <c r="A22" s="4" t="s">
        <v>29</v>
      </c>
      <c r="B22" s="6" t="s">
        <v>139</v>
      </c>
      <c r="C22" s="139" t="s">
        <v>140</v>
      </c>
      <c r="D22" s="4" t="s">
        <v>15</v>
      </c>
      <c r="E22" s="7"/>
      <c r="F22" s="176">
        <v>0</v>
      </c>
      <c r="G22" s="178">
        <f t="shared" si="0"/>
        <v>0</v>
      </c>
    </row>
    <row r="23" spans="1:7" ht="14.25">
      <c r="A23" s="4" t="s">
        <v>30</v>
      </c>
      <c r="B23" s="6" t="s">
        <v>141</v>
      </c>
      <c r="C23" s="139" t="s">
        <v>142</v>
      </c>
      <c r="D23" s="4" t="s">
        <v>15</v>
      </c>
      <c r="E23" s="7">
        <v>1</v>
      </c>
      <c r="F23" s="176">
        <v>0</v>
      </c>
      <c r="G23" s="178">
        <f t="shared" si="0"/>
        <v>0</v>
      </c>
    </row>
    <row r="24" spans="1:7" ht="14.25">
      <c r="A24" s="4" t="s">
        <v>31</v>
      </c>
      <c r="B24" s="6" t="s">
        <v>430</v>
      </c>
      <c r="C24" s="140" t="s">
        <v>429</v>
      </c>
      <c r="D24" s="4" t="s">
        <v>15</v>
      </c>
      <c r="E24" s="7"/>
      <c r="F24" s="176">
        <v>0</v>
      </c>
      <c r="G24" s="178">
        <f t="shared" si="0"/>
        <v>0</v>
      </c>
    </row>
    <row r="25" spans="1:7">
      <c r="A25" s="4" t="s">
        <v>33</v>
      </c>
      <c r="B25" s="6" t="s">
        <v>145</v>
      </c>
      <c r="C25" s="139" t="s">
        <v>144</v>
      </c>
      <c r="D25" s="4" t="s">
        <v>21</v>
      </c>
      <c r="E25" s="7">
        <v>41</v>
      </c>
      <c r="F25" s="176">
        <v>0</v>
      </c>
      <c r="G25" s="178">
        <f t="shared" si="0"/>
        <v>0</v>
      </c>
    </row>
    <row r="26" spans="1:7" ht="25.5">
      <c r="A26" s="4"/>
      <c r="B26" s="6"/>
      <c r="C26" s="141" t="s">
        <v>143</v>
      </c>
      <c r="D26" s="4"/>
      <c r="E26" s="7"/>
      <c r="F26" s="183"/>
      <c r="G26" s="178"/>
    </row>
    <row r="27" spans="1:7" ht="25.5">
      <c r="A27" s="4" t="s">
        <v>34</v>
      </c>
      <c r="B27" s="6" t="s">
        <v>146</v>
      </c>
      <c r="C27" s="141" t="s">
        <v>147</v>
      </c>
      <c r="D27" s="4" t="s">
        <v>19</v>
      </c>
      <c r="E27" s="7">
        <v>62.6</v>
      </c>
      <c r="F27" s="176">
        <v>0</v>
      </c>
      <c r="G27" s="178">
        <f>ROUND(E27*F27,2)</f>
        <v>0</v>
      </c>
    </row>
    <row r="28" spans="1:7" ht="25.5">
      <c r="A28" s="6" t="s">
        <v>54</v>
      </c>
      <c r="B28" s="6" t="s">
        <v>290</v>
      </c>
      <c r="C28" s="141" t="s">
        <v>289</v>
      </c>
      <c r="D28" s="4" t="s">
        <v>21</v>
      </c>
      <c r="E28" s="7">
        <v>102</v>
      </c>
      <c r="F28" s="176">
        <v>0</v>
      </c>
      <c r="G28" s="178">
        <f>ROUND(E28*F28,2)</f>
        <v>0</v>
      </c>
    </row>
    <row r="29" spans="1:7">
      <c r="A29" s="6"/>
      <c r="B29" s="6"/>
      <c r="C29" s="141" t="s">
        <v>428</v>
      </c>
      <c r="D29" s="4"/>
      <c r="E29" s="7"/>
      <c r="F29" s="183"/>
      <c r="G29" s="178"/>
    </row>
    <row r="30" spans="1:7" ht="25.5">
      <c r="A30" s="6" t="s">
        <v>57</v>
      </c>
      <c r="B30" s="6" t="s">
        <v>150</v>
      </c>
      <c r="C30" s="141" t="s">
        <v>151</v>
      </c>
      <c r="D30" s="4" t="s">
        <v>21</v>
      </c>
      <c r="E30" s="7">
        <v>350</v>
      </c>
      <c r="F30" s="176">
        <v>0</v>
      </c>
      <c r="G30" s="178">
        <f>ROUND(E30*F30,2)</f>
        <v>0</v>
      </c>
    </row>
    <row r="31" spans="1:7" ht="25.5">
      <c r="A31" s="6" t="s">
        <v>58</v>
      </c>
      <c r="B31" s="6" t="s">
        <v>427</v>
      </c>
      <c r="C31" s="141" t="s">
        <v>426</v>
      </c>
      <c r="D31" s="6" t="s">
        <v>32</v>
      </c>
      <c r="E31" s="7">
        <v>3.4</v>
      </c>
      <c r="F31" s="176">
        <v>0</v>
      </c>
      <c r="G31" s="178">
        <f>ROUND(E31*F31,2)</f>
        <v>0</v>
      </c>
    </row>
    <row r="32" spans="1:7">
      <c r="A32" s="6" t="s">
        <v>59</v>
      </c>
      <c r="B32" s="6" t="s">
        <v>55</v>
      </c>
      <c r="C32" s="139" t="s">
        <v>56</v>
      </c>
      <c r="D32" s="4" t="s">
        <v>32</v>
      </c>
      <c r="E32" s="7">
        <v>60</v>
      </c>
      <c r="F32" s="176">
        <v>0</v>
      </c>
      <c r="G32" s="178">
        <f>ROUND(E32*F32,2)</f>
        <v>0</v>
      </c>
    </row>
    <row r="33" spans="1:7" ht="25.5">
      <c r="A33" s="6" t="s">
        <v>60</v>
      </c>
      <c r="B33" s="6" t="s">
        <v>152</v>
      </c>
      <c r="C33" s="141" t="s">
        <v>153</v>
      </c>
      <c r="D33" s="6" t="s">
        <v>32</v>
      </c>
      <c r="E33" s="7">
        <v>25</v>
      </c>
      <c r="F33" s="176">
        <v>0</v>
      </c>
      <c r="G33" s="178">
        <f>ROUND(E33*F33,2)</f>
        <v>0</v>
      </c>
    </row>
    <row r="34" spans="1:7" ht="25.5">
      <c r="A34" s="6" t="s">
        <v>61</v>
      </c>
      <c r="B34" s="6" t="s">
        <v>154</v>
      </c>
      <c r="C34" s="142" t="s">
        <v>155</v>
      </c>
      <c r="D34" s="4" t="s">
        <v>15</v>
      </c>
      <c r="E34" s="7">
        <v>9</v>
      </c>
      <c r="F34" s="176">
        <v>0</v>
      </c>
      <c r="G34" s="178">
        <f>ROUND(E34*F34,2)</f>
        <v>0</v>
      </c>
    </row>
    <row r="35" spans="1:7">
      <c r="A35" s="4"/>
      <c r="B35" s="4"/>
      <c r="C35" s="8" t="s">
        <v>156</v>
      </c>
      <c r="D35" s="4"/>
      <c r="E35" s="7"/>
      <c r="F35" s="183"/>
      <c r="G35" s="178"/>
    </row>
    <row r="36" spans="1:7">
      <c r="A36" s="4"/>
      <c r="B36" s="4"/>
      <c r="C36" s="8"/>
      <c r="D36" s="4"/>
      <c r="E36" s="7"/>
      <c r="F36" s="183"/>
      <c r="G36" s="178"/>
    </row>
    <row r="37" spans="1:7">
      <c r="A37" s="4"/>
      <c r="B37" s="4"/>
      <c r="C37" s="5" t="s">
        <v>170</v>
      </c>
      <c r="D37" s="4"/>
      <c r="E37" s="7"/>
      <c r="F37" s="183"/>
      <c r="G37" s="178"/>
    </row>
    <row r="38" spans="1:7" ht="25.5">
      <c r="A38" s="6" t="s">
        <v>62</v>
      </c>
      <c r="B38" s="6" t="s">
        <v>158</v>
      </c>
      <c r="C38" s="141" t="s">
        <v>157</v>
      </c>
      <c r="D38" s="6" t="s">
        <v>159</v>
      </c>
      <c r="E38" s="7">
        <v>40</v>
      </c>
      <c r="F38" s="176">
        <v>0</v>
      </c>
      <c r="G38" s="178">
        <f>ROUND(E38*F38,2)</f>
        <v>0</v>
      </c>
    </row>
    <row r="39" spans="1:7">
      <c r="B39" s="3"/>
      <c r="C39" s="141"/>
      <c r="D39" s="4"/>
    </row>
    <row r="40" spans="1:7">
      <c r="C40" s="102" t="s">
        <v>65</v>
      </c>
      <c r="F40" s="103" t="s">
        <v>66</v>
      </c>
      <c r="G40" s="104">
        <f>+SUM(G41:G78)</f>
        <v>0</v>
      </c>
    </row>
    <row r="41" spans="1:7" s="110" customFormat="1">
      <c r="A41" s="4"/>
      <c r="B41" s="4"/>
      <c r="C41" s="5"/>
      <c r="D41" s="4"/>
      <c r="E41" s="7"/>
      <c r="F41" s="108"/>
      <c r="G41" s="109"/>
    </row>
    <row r="42" spans="1:7">
      <c r="C42" s="102" t="s">
        <v>17</v>
      </c>
    </row>
    <row r="43" spans="1:7" ht="25.5">
      <c r="A43" s="9" t="s">
        <v>14</v>
      </c>
      <c r="B43" s="9" t="s">
        <v>18</v>
      </c>
      <c r="C43" s="137" t="s">
        <v>172</v>
      </c>
      <c r="D43" s="9" t="s">
        <v>19</v>
      </c>
      <c r="E43" s="138">
        <f>108+70</f>
        <v>178</v>
      </c>
      <c r="F43" s="176">
        <v>0</v>
      </c>
      <c r="G43" s="177">
        <f>ROUND(E43*F43,2)</f>
        <v>0</v>
      </c>
    </row>
    <row r="44" spans="1:7" ht="25.5">
      <c r="A44" s="9"/>
      <c r="B44" s="9"/>
      <c r="C44" s="143" t="s">
        <v>68</v>
      </c>
      <c r="D44" s="9"/>
      <c r="E44" s="138"/>
    </row>
    <row r="45" spans="1:7" ht="25.5">
      <c r="A45" s="2" t="s">
        <v>16</v>
      </c>
      <c r="B45" s="3" t="s">
        <v>43</v>
      </c>
      <c r="C45" s="106" t="s">
        <v>173</v>
      </c>
      <c r="D45" s="2" t="s">
        <v>19</v>
      </c>
      <c r="E45" s="86">
        <v>432</v>
      </c>
      <c r="F45" s="176">
        <v>0</v>
      </c>
      <c r="G45" s="177">
        <f>ROUND(E45*F45,2)</f>
        <v>0</v>
      </c>
    </row>
    <row r="46" spans="1:7">
      <c r="B46" s="3"/>
      <c r="C46" s="117" t="s">
        <v>425</v>
      </c>
    </row>
    <row r="47" spans="1:7" ht="51">
      <c r="A47" s="2" t="s">
        <v>29</v>
      </c>
      <c r="B47" s="3" t="s">
        <v>175</v>
      </c>
      <c r="C47" s="113" t="s">
        <v>174</v>
      </c>
      <c r="D47" s="2" t="s">
        <v>19</v>
      </c>
      <c r="E47" s="86">
        <v>67</v>
      </c>
      <c r="F47" s="176">
        <v>0</v>
      </c>
      <c r="G47" s="177">
        <f>ROUND(E47*F47,2)</f>
        <v>0</v>
      </c>
    </row>
    <row r="48" spans="1:7" ht="25.5">
      <c r="C48" s="112" t="s">
        <v>67</v>
      </c>
    </row>
    <row r="49" spans="1:7" ht="51">
      <c r="A49" s="2" t="s">
        <v>30</v>
      </c>
      <c r="B49" s="2" t="s">
        <v>69</v>
      </c>
      <c r="C49" s="106" t="s">
        <v>70</v>
      </c>
      <c r="D49" s="2" t="s">
        <v>19</v>
      </c>
      <c r="E49" s="86">
        <v>20</v>
      </c>
      <c r="F49" s="176">
        <v>0</v>
      </c>
      <c r="G49" s="177">
        <f>ROUND(E49*F49,2)</f>
        <v>0</v>
      </c>
    </row>
    <row r="50" spans="1:7" ht="25.5">
      <c r="C50" s="112" t="s">
        <v>188</v>
      </c>
    </row>
    <row r="51" spans="1:7">
      <c r="C51" s="112"/>
    </row>
    <row r="52" spans="1:7">
      <c r="A52" s="2" t="s">
        <v>31</v>
      </c>
      <c r="B52" s="3" t="s">
        <v>182</v>
      </c>
      <c r="C52" s="113" t="s">
        <v>179</v>
      </c>
      <c r="D52" s="2" t="s">
        <v>19</v>
      </c>
      <c r="E52" s="86">
        <v>8</v>
      </c>
      <c r="F52" s="176">
        <v>0</v>
      </c>
      <c r="G52" s="177">
        <f>ROUND(E52*F52,2)</f>
        <v>0</v>
      </c>
    </row>
    <row r="53" spans="1:7" ht="25.5">
      <c r="B53" s="3"/>
      <c r="C53" s="112" t="s">
        <v>178</v>
      </c>
    </row>
    <row r="54" spans="1:7">
      <c r="A54" s="2" t="s">
        <v>33</v>
      </c>
      <c r="B54" s="3" t="s">
        <v>176</v>
      </c>
      <c r="C54" s="113" t="s">
        <v>177</v>
      </c>
      <c r="D54" s="2" t="s">
        <v>19</v>
      </c>
      <c r="E54" s="86">
        <v>10</v>
      </c>
      <c r="F54" s="176">
        <v>0</v>
      </c>
      <c r="G54" s="177">
        <f>ROUND(E54*F54,2)</f>
        <v>0</v>
      </c>
    </row>
    <row r="55" spans="1:7" ht="25.5">
      <c r="B55" s="3"/>
      <c r="C55" s="112" t="s">
        <v>178</v>
      </c>
    </row>
    <row r="56" spans="1:7" s="110" customFormat="1">
      <c r="A56" s="4"/>
      <c r="B56" s="4"/>
      <c r="C56" s="114"/>
      <c r="D56" s="4"/>
      <c r="E56" s="7"/>
      <c r="F56" s="183"/>
      <c r="G56" s="178"/>
    </row>
    <row r="57" spans="1:7">
      <c r="C57" s="102" t="s">
        <v>20</v>
      </c>
    </row>
    <row r="58" spans="1:7" ht="25.5">
      <c r="A58" s="9" t="s">
        <v>14</v>
      </c>
      <c r="B58" s="9" t="s">
        <v>44</v>
      </c>
      <c r="C58" s="137" t="s">
        <v>45</v>
      </c>
      <c r="D58" s="9" t="s">
        <v>21</v>
      </c>
      <c r="E58" s="138">
        <f>490+277</f>
        <v>767</v>
      </c>
      <c r="F58" s="176">
        <v>0</v>
      </c>
      <c r="G58" s="177">
        <f>ROUND(E58*F58,2)</f>
        <v>0</v>
      </c>
    </row>
    <row r="59" spans="1:7" ht="38.25">
      <c r="A59" s="9"/>
      <c r="B59" s="9"/>
      <c r="C59" s="143" t="s">
        <v>190</v>
      </c>
      <c r="D59" s="9"/>
      <c r="E59" s="138"/>
    </row>
    <row r="60" spans="1:7" s="110" customFormat="1">
      <c r="A60" s="4"/>
      <c r="B60" s="4"/>
      <c r="C60" s="114"/>
      <c r="D60" s="4"/>
      <c r="E60" s="7"/>
      <c r="F60" s="183"/>
      <c r="G60" s="178"/>
    </row>
    <row r="61" spans="1:7" ht="25.5">
      <c r="C61" s="102" t="s">
        <v>46</v>
      </c>
    </row>
    <row r="62" spans="1:7" ht="38.25">
      <c r="A62" s="2" t="s">
        <v>14</v>
      </c>
      <c r="B62" s="3" t="s">
        <v>180</v>
      </c>
      <c r="C62" s="117" t="s">
        <v>181</v>
      </c>
      <c r="D62" s="2" t="s">
        <v>21</v>
      </c>
      <c r="E62" s="86">
        <v>750</v>
      </c>
      <c r="F62" s="176">
        <v>0</v>
      </c>
      <c r="G62" s="177">
        <f>ROUND(E62*F62,2)</f>
        <v>0</v>
      </c>
    </row>
    <row r="63" spans="1:7" s="110" customFormat="1">
      <c r="A63" s="4"/>
      <c r="B63" s="4"/>
      <c r="C63" s="114"/>
      <c r="D63" s="4"/>
      <c r="E63" s="7"/>
      <c r="F63" s="183"/>
      <c r="G63" s="178"/>
    </row>
    <row r="64" spans="1:7">
      <c r="C64" s="102" t="s">
        <v>71</v>
      </c>
    </row>
    <row r="65" spans="1:7">
      <c r="A65" s="3" t="s">
        <v>14</v>
      </c>
      <c r="B65" s="2" t="s">
        <v>183</v>
      </c>
      <c r="C65" s="113" t="s">
        <v>187</v>
      </c>
      <c r="D65" s="2" t="s">
        <v>19</v>
      </c>
      <c r="E65" s="86">
        <v>29.9</v>
      </c>
      <c r="F65" s="176">
        <v>0</v>
      </c>
      <c r="G65" s="177">
        <f>ROUND(E65*F65,2)</f>
        <v>0</v>
      </c>
    </row>
    <row r="66" spans="1:7" ht="25.5">
      <c r="C66" s="112" t="s">
        <v>186</v>
      </c>
    </row>
    <row r="67" spans="1:7">
      <c r="A67" s="9" t="s">
        <v>16</v>
      </c>
      <c r="B67" s="9" t="s">
        <v>183</v>
      </c>
      <c r="C67" s="144" t="s">
        <v>184</v>
      </c>
      <c r="D67" s="9" t="s">
        <v>19</v>
      </c>
      <c r="E67" s="138">
        <v>160</v>
      </c>
      <c r="F67" s="176">
        <v>0</v>
      </c>
      <c r="G67" s="177">
        <f>ROUND(E67*F67,2)</f>
        <v>0</v>
      </c>
    </row>
    <row r="68" spans="1:7" ht="38.25">
      <c r="A68" s="9"/>
      <c r="B68" s="9"/>
      <c r="C68" s="143" t="s">
        <v>424</v>
      </c>
      <c r="D68" s="9"/>
      <c r="E68" s="138"/>
    </row>
    <row r="69" spans="1:7">
      <c r="A69" s="3" t="s">
        <v>29</v>
      </c>
      <c r="B69" s="2" t="s">
        <v>24</v>
      </c>
      <c r="C69" s="106" t="s">
        <v>25</v>
      </c>
      <c r="D69" s="2" t="s">
        <v>19</v>
      </c>
      <c r="E69" s="86">
        <v>62</v>
      </c>
      <c r="F69" s="176">
        <v>0</v>
      </c>
      <c r="G69" s="177">
        <f>ROUND(E69*F69,2)</f>
        <v>0</v>
      </c>
    </row>
    <row r="70" spans="1:7" ht="25.5">
      <c r="C70" s="112" t="s">
        <v>72</v>
      </c>
    </row>
    <row r="71" spans="1:7" s="110" customFormat="1">
      <c r="A71" s="4"/>
      <c r="B71" s="4"/>
      <c r="C71" s="114"/>
      <c r="D71" s="4"/>
      <c r="E71" s="7"/>
      <c r="F71" s="183"/>
      <c r="G71" s="178"/>
    </row>
    <row r="72" spans="1:7">
      <c r="C72" s="102" t="s">
        <v>47</v>
      </c>
    </row>
    <row r="73" spans="1:7" ht="25.5">
      <c r="A73" s="2" t="s">
        <v>14</v>
      </c>
      <c r="B73" s="2" t="s">
        <v>73</v>
      </c>
      <c r="C73" s="106" t="s">
        <v>74</v>
      </c>
      <c r="D73" s="2" t="s">
        <v>21</v>
      </c>
      <c r="E73" s="86">
        <v>82</v>
      </c>
      <c r="F73" s="176">
        <v>0</v>
      </c>
      <c r="G73" s="177">
        <f>ROUND(E73*F73,2)</f>
        <v>0</v>
      </c>
    </row>
    <row r="74" spans="1:7" ht="25.5">
      <c r="C74" s="112" t="s">
        <v>189</v>
      </c>
    </row>
    <row r="75" spans="1:7" ht="25.5">
      <c r="A75" s="3" t="s">
        <v>16</v>
      </c>
      <c r="B75" s="3" t="s">
        <v>191</v>
      </c>
      <c r="C75" s="106" t="s">
        <v>193</v>
      </c>
      <c r="D75" s="2" t="s">
        <v>21</v>
      </c>
      <c r="E75" s="86">
        <v>50</v>
      </c>
      <c r="F75" s="176">
        <v>0</v>
      </c>
      <c r="G75" s="177">
        <f>ROUND(E75*F75,2)</f>
        <v>0</v>
      </c>
    </row>
    <row r="76" spans="1:7" ht="25.5">
      <c r="C76" s="112" t="s">
        <v>192</v>
      </c>
    </row>
    <row r="77" spans="1:7">
      <c r="A77" s="3" t="s">
        <v>29</v>
      </c>
      <c r="B77" s="2" t="s">
        <v>26</v>
      </c>
      <c r="C77" s="106" t="s">
        <v>27</v>
      </c>
      <c r="D77" s="2" t="s">
        <v>21</v>
      </c>
      <c r="E77" s="86">
        <v>82</v>
      </c>
      <c r="F77" s="176">
        <v>0</v>
      </c>
      <c r="G77" s="177">
        <f>ROUND(E77*F77,2)</f>
        <v>0</v>
      </c>
    </row>
    <row r="78" spans="1:7" s="110" customFormat="1">
      <c r="A78" s="4"/>
      <c r="B78" s="4"/>
      <c r="C78" s="114"/>
      <c r="D78" s="4"/>
      <c r="E78" s="7"/>
      <c r="F78" s="183"/>
      <c r="G78" s="178"/>
    </row>
    <row r="79" spans="1:7">
      <c r="C79" s="102" t="s">
        <v>75</v>
      </c>
      <c r="F79" s="103" t="s">
        <v>76</v>
      </c>
      <c r="G79" s="104">
        <f>+SUM(G80:G113)</f>
        <v>0</v>
      </c>
    </row>
    <row r="80" spans="1:7" s="110" customFormat="1">
      <c r="A80" s="4"/>
      <c r="B80" s="4"/>
      <c r="C80" s="5"/>
      <c r="D80" s="4"/>
      <c r="E80" s="7"/>
      <c r="F80" s="108"/>
      <c r="G80" s="109"/>
    </row>
    <row r="81" spans="1:7">
      <c r="C81" s="102" t="s">
        <v>77</v>
      </c>
    </row>
    <row r="82" spans="1:7" ht="25.5">
      <c r="A82" s="9" t="s">
        <v>14</v>
      </c>
      <c r="B82" s="9" t="s">
        <v>80</v>
      </c>
      <c r="C82" s="137" t="s">
        <v>185</v>
      </c>
      <c r="D82" s="9" t="s">
        <v>19</v>
      </c>
      <c r="E82" s="138">
        <f>197+83</f>
        <v>280</v>
      </c>
      <c r="F82" s="176">
        <v>0</v>
      </c>
      <c r="G82" s="177">
        <f>ROUND(E82*F82,2)</f>
        <v>0</v>
      </c>
    </row>
    <row r="83" spans="1:7" ht="38.25">
      <c r="A83" s="3" t="s">
        <v>16</v>
      </c>
      <c r="B83" s="2" t="s">
        <v>423</v>
      </c>
      <c r="C83" s="106" t="s">
        <v>422</v>
      </c>
      <c r="D83" s="2" t="s">
        <v>21</v>
      </c>
      <c r="E83" s="86">
        <v>243</v>
      </c>
      <c r="F83" s="176">
        <v>0</v>
      </c>
      <c r="G83" s="177">
        <f>ROUND(E83*F83,2)</f>
        <v>0</v>
      </c>
    </row>
    <row r="84" spans="1:7" ht="25.5">
      <c r="C84" s="112" t="s">
        <v>421</v>
      </c>
    </row>
    <row r="85" spans="1:7" ht="25.5">
      <c r="A85" s="3" t="s">
        <v>29</v>
      </c>
      <c r="B85" s="2" t="s">
        <v>78</v>
      </c>
      <c r="C85" s="117" t="s">
        <v>79</v>
      </c>
      <c r="D85" s="2" t="s">
        <v>21</v>
      </c>
      <c r="E85" s="86">
        <v>78</v>
      </c>
      <c r="F85" s="176">
        <v>0</v>
      </c>
      <c r="G85" s="177">
        <f>ROUND(E85*F85,2)</f>
        <v>0</v>
      </c>
    </row>
    <row r="86" spans="1:7" ht="25.5">
      <c r="C86" s="112" t="s">
        <v>420</v>
      </c>
    </row>
    <row r="87" spans="1:7" s="110" customFormat="1">
      <c r="A87" s="4"/>
      <c r="B87" s="4"/>
      <c r="C87" s="114"/>
      <c r="D87" s="4"/>
      <c r="E87" s="7"/>
      <c r="F87" s="183"/>
      <c r="G87" s="178"/>
    </row>
    <row r="88" spans="1:7">
      <c r="C88" s="102" t="s">
        <v>81</v>
      </c>
    </row>
    <row r="89" spans="1:7" ht="25.5">
      <c r="A89" s="2" t="s">
        <v>14</v>
      </c>
      <c r="B89" s="2" t="s">
        <v>82</v>
      </c>
      <c r="C89" s="106" t="s">
        <v>83</v>
      </c>
      <c r="D89" s="2" t="s">
        <v>21</v>
      </c>
      <c r="E89" s="86">
        <v>243</v>
      </c>
      <c r="F89" s="176">
        <v>0</v>
      </c>
      <c r="G89" s="177">
        <f>ROUND(E89*F89,2)</f>
        <v>0</v>
      </c>
    </row>
    <row r="90" spans="1:7" ht="25.5">
      <c r="A90" s="2" t="s">
        <v>16</v>
      </c>
      <c r="B90" s="2" t="s">
        <v>84</v>
      </c>
      <c r="C90" s="106" t="s">
        <v>419</v>
      </c>
      <c r="D90" s="2" t="s">
        <v>21</v>
      </c>
      <c r="E90" s="86">
        <v>243</v>
      </c>
      <c r="F90" s="176">
        <v>0</v>
      </c>
      <c r="G90" s="177">
        <f>ROUND(E90*F90,2)</f>
        <v>0</v>
      </c>
    </row>
    <row r="91" spans="1:7" ht="25.5">
      <c r="A91" s="2" t="s">
        <v>29</v>
      </c>
      <c r="B91" s="2" t="s">
        <v>85</v>
      </c>
      <c r="C91" s="117" t="s">
        <v>418</v>
      </c>
      <c r="D91" s="2" t="s">
        <v>21</v>
      </c>
      <c r="E91" s="86">
        <v>88</v>
      </c>
      <c r="F91" s="176">
        <v>0</v>
      </c>
      <c r="G91" s="177">
        <f>ROUND(E91*F91,2)</f>
        <v>0</v>
      </c>
    </row>
    <row r="92" spans="1:7" ht="25.5">
      <c r="C92" s="112" t="s">
        <v>315</v>
      </c>
    </row>
    <row r="93" spans="1:7" s="110" customFormat="1">
      <c r="A93" s="4"/>
      <c r="B93" s="4"/>
      <c r="C93" s="114"/>
      <c r="D93" s="4"/>
      <c r="E93" s="7"/>
      <c r="F93" s="183"/>
      <c r="G93" s="178"/>
    </row>
    <row r="94" spans="1:7">
      <c r="C94" s="102" t="s">
        <v>86</v>
      </c>
    </row>
    <row r="95" spans="1:7" ht="38.25">
      <c r="A95" s="2" t="s">
        <v>14</v>
      </c>
      <c r="B95" s="2" t="s">
        <v>87</v>
      </c>
      <c r="C95" s="106" t="s">
        <v>88</v>
      </c>
      <c r="D95" s="2" t="s">
        <v>21</v>
      </c>
      <c r="E95" s="86">
        <v>0</v>
      </c>
      <c r="F95" s="176">
        <v>0</v>
      </c>
      <c r="G95" s="177">
        <f>ROUND(E95*F95,2)</f>
        <v>0</v>
      </c>
    </row>
    <row r="96" spans="1:7" ht="25.5">
      <c r="C96" s="112" t="s">
        <v>417</v>
      </c>
    </row>
    <row r="97" spans="1:7" ht="38.25">
      <c r="A97" s="3" t="s">
        <v>16</v>
      </c>
      <c r="B97" s="3" t="s">
        <v>416</v>
      </c>
      <c r="C97" s="117" t="s">
        <v>415</v>
      </c>
      <c r="D97" s="2" t="s">
        <v>21</v>
      </c>
      <c r="E97" s="86">
        <v>33</v>
      </c>
      <c r="F97" s="176">
        <v>0</v>
      </c>
      <c r="G97" s="177">
        <f>ROUND(E97*F97,2)</f>
        <v>0</v>
      </c>
    </row>
    <row r="98" spans="1:7" ht="25.5">
      <c r="A98" s="3" t="s">
        <v>29</v>
      </c>
      <c r="B98" s="3" t="s">
        <v>194</v>
      </c>
      <c r="C98" s="106" t="s">
        <v>195</v>
      </c>
      <c r="D98" s="2" t="s">
        <v>21</v>
      </c>
      <c r="E98" s="86">
        <v>33</v>
      </c>
      <c r="F98" s="176">
        <v>0</v>
      </c>
      <c r="G98" s="177">
        <f>ROUND(E98*F98,2)</f>
        <v>0</v>
      </c>
    </row>
    <row r="99" spans="1:7">
      <c r="C99" s="112"/>
    </row>
    <row r="100" spans="1:7" ht="25.5">
      <c r="A100" s="3" t="s">
        <v>30</v>
      </c>
      <c r="B100" s="2" t="s">
        <v>89</v>
      </c>
      <c r="C100" s="106" t="s">
        <v>90</v>
      </c>
      <c r="D100" s="2" t="s">
        <v>21</v>
      </c>
      <c r="E100" s="86">
        <v>33</v>
      </c>
      <c r="F100" s="176">
        <v>0</v>
      </c>
      <c r="G100" s="177">
        <f>ROUND(E100*F100,2)</f>
        <v>0</v>
      </c>
    </row>
    <row r="101" spans="1:7">
      <c r="A101" s="3"/>
    </row>
    <row r="102" spans="1:7" s="110" customFormat="1">
      <c r="A102" s="4"/>
      <c r="B102" s="4"/>
      <c r="C102" s="114"/>
      <c r="D102" s="4"/>
      <c r="E102" s="7"/>
      <c r="F102" s="183"/>
      <c r="G102" s="178"/>
    </row>
    <row r="103" spans="1:7">
      <c r="C103" s="102" t="s">
        <v>91</v>
      </c>
    </row>
    <row r="104" spans="1:7" ht="25.5">
      <c r="A104" s="2" t="s">
        <v>14</v>
      </c>
      <c r="B104" s="2" t="s">
        <v>92</v>
      </c>
      <c r="C104" s="106" t="s">
        <v>93</v>
      </c>
      <c r="D104" s="2" t="s">
        <v>32</v>
      </c>
      <c r="E104" s="86">
        <v>52</v>
      </c>
      <c r="F104" s="176">
        <v>0</v>
      </c>
      <c r="G104" s="177">
        <f>ROUND(E104*F104,2)</f>
        <v>0</v>
      </c>
    </row>
    <row r="105" spans="1:7" ht="25.5">
      <c r="A105" s="3" t="s">
        <v>16</v>
      </c>
      <c r="B105" s="3" t="s">
        <v>196</v>
      </c>
      <c r="C105" s="113" t="s">
        <v>197</v>
      </c>
      <c r="D105" s="3" t="s">
        <v>32</v>
      </c>
      <c r="E105" s="86">
        <v>52</v>
      </c>
      <c r="F105" s="176">
        <v>0</v>
      </c>
      <c r="G105" s="177">
        <f>ROUND(E105*F105,2)</f>
        <v>0</v>
      </c>
    </row>
    <row r="106" spans="1:7" ht="25.5">
      <c r="A106" s="3"/>
      <c r="B106" s="3"/>
      <c r="C106" s="112" t="s">
        <v>414</v>
      </c>
      <c r="D106" s="3"/>
    </row>
    <row r="107" spans="1:7" ht="25.5">
      <c r="A107" s="3" t="s">
        <v>29</v>
      </c>
      <c r="B107" s="2" t="s">
        <v>94</v>
      </c>
      <c r="C107" s="106" t="s">
        <v>413</v>
      </c>
      <c r="D107" s="2" t="s">
        <v>32</v>
      </c>
      <c r="E107" s="86">
        <v>10</v>
      </c>
      <c r="F107" s="176">
        <v>0</v>
      </c>
      <c r="G107" s="177">
        <f>ROUND(E107*F107,2)</f>
        <v>0</v>
      </c>
    </row>
    <row r="108" spans="1:7" ht="25.5">
      <c r="A108" s="3" t="s">
        <v>30</v>
      </c>
      <c r="B108" s="3" t="s">
        <v>204</v>
      </c>
      <c r="C108" s="106" t="s">
        <v>203</v>
      </c>
      <c r="D108" s="2" t="s">
        <v>32</v>
      </c>
      <c r="E108" s="86">
        <v>4</v>
      </c>
      <c r="F108" s="176">
        <v>0</v>
      </c>
      <c r="G108" s="177">
        <f>ROUND(E108*F108,2)</f>
        <v>0</v>
      </c>
    </row>
    <row r="109" spans="1:7">
      <c r="A109" s="1"/>
      <c r="B109" s="1"/>
      <c r="C109" s="1"/>
      <c r="D109" s="1"/>
      <c r="E109" s="1"/>
      <c r="F109" s="146"/>
      <c r="G109" s="146"/>
    </row>
    <row r="111" spans="1:7">
      <c r="C111" s="102" t="s">
        <v>95</v>
      </c>
    </row>
    <row r="112" spans="1:7">
      <c r="A112" s="2" t="s">
        <v>14</v>
      </c>
      <c r="B112" s="2" t="s">
        <v>96</v>
      </c>
      <c r="C112" s="106" t="s">
        <v>97</v>
      </c>
      <c r="D112" s="2" t="s">
        <v>19</v>
      </c>
      <c r="E112" s="86">
        <v>18</v>
      </c>
      <c r="F112" s="176">
        <v>0</v>
      </c>
      <c r="G112" s="177">
        <f>ROUND(E112*F112,2)</f>
        <v>0</v>
      </c>
    </row>
    <row r="113" spans="1:7" s="110" customFormat="1">
      <c r="A113" s="4"/>
      <c r="B113" s="4"/>
      <c r="C113" s="114"/>
      <c r="D113" s="4"/>
      <c r="E113" s="7"/>
      <c r="F113" s="183"/>
      <c r="G113" s="178"/>
    </row>
    <row r="114" spans="1:7" s="110" customFormat="1">
      <c r="A114" s="4"/>
      <c r="B114" s="4"/>
      <c r="C114" s="114"/>
      <c r="D114" s="4"/>
      <c r="E114" s="7"/>
      <c r="F114" s="183"/>
      <c r="G114" s="178"/>
    </row>
    <row r="115" spans="1:7">
      <c r="C115" s="102" t="s">
        <v>98</v>
      </c>
      <c r="F115" s="103" t="s">
        <v>28</v>
      </c>
      <c r="G115" s="104">
        <f>+SUM(G116:G131)</f>
        <v>0</v>
      </c>
    </row>
    <row r="116" spans="1:7" s="110" customFormat="1">
      <c r="A116" s="4"/>
      <c r="B116" s="4"/>
      <c r="C116" s="5"/>
      <c r="D116" s="4"/>
      <c r="E116" s="7"/>
      <c r="F116" s="108"/>
      <c r="G116" s="109"/>
    </row>
    <row r="117" spans="1:7">
      <c r="C117" s="102" t="s">
        <v>99</v>
      </c>
    </row>
    <row r="118" spans="1:7">
      <c r="C118" s="102"/>
    </row>
    <row r="119" spans="1:7" ht="25.5">
      <c r="A119" s="2" t="s">
        <v>14</v>
      </c>
      <c r="B119" s="3" t="s">
        <v>198</v>
      </c>
      <c r="C119" s="117" t="s">
        <v>201</v>
      </c>
      <c r="D119" s="2" t="s">
        <v>32</v>
      </c>
      <c r="E119" s="86">
        <v>31</v>
      </c>
      <c r="F119" s="176">
        <v>0</v>
      </c>
      <c r="G119" s="177">
        <f>ROUND(E119*F119,2)</f>
        <v>0</v>
      </c>
    </row>
    <row r="120" spans="1:7" ht="25.5">
      <c r="A120" s="3" t="s">
        <v>16</v>
      </c>
      <c r="B120" s="3" t="s">
        <v>199</v>
      </c>
      <c r="C120" s="113" t="s">
        <v>200</v>
      </c>
      <c r="D120" s="2" t="s">
        <v>32</v>
      </c>
      <c r="E120" s="86">
        <v>31</v>
      </c>
      <c r="F120" s="176">
        <v>0</v>
      </c>
      <c r="G120" s="177">
        <f>ROUND(E120*F120,2)</f>
        <v>0</v>
      </c>
    </row>
    <row r="121" spans="1:7" s="110" customFormat="1">
      <c r="A121" s="4"/>
      <c r="B121" s="4"/>
      <c r="C121" s="114"/>
      <c r="D121" s="4"/>
      <c r="E121" s="7"/>
      <c r="F121" s="183"/>
      <c r="G121" s="178"/>
    </row>
    <row r="122" spans="1:7">
      <c r="C122" s="102" t="s">
        <v>100</v>
      </c>
    </row>
    <row r="123" spans="1:7" ht="25.5">
      <c r="A123" s="2" t="s">
        <v>14</v>
      </c>
      <c r="B123" s="3" t="s">
        <v>206</v>
      </c>
      <c r="C123" s="113" t="s">
        <v>205</v>
      </c>
      <c r="D123" s="2" t="s">
        <v>15</v>
      </c>
      <c r="E123" s="86">
        <v>6</v>
      </c>
      <c r="F123" s="176">
        <v>0</v>
      </c>
      <c r="G123" s="177">
        <f>ROUND(E123*F123,2)</f>
        <v>0</v>
      </c>
    </row>
    <row r="124" spans="1:7" ht="27.6" customHeight="1">
      <c r="A124" s="2" t="s">
        <v>16</v>
      </c>
      <c r="B124" s="3" t="s">
        <v>208</v>
      </c>
      <c r="C124" s="117" t="s">
        <v>207</v>
      </c>
      <c r="D124" s="2" t="s">
        <v>15</v>
      </c>
      <c r="E124" s="86">
        <v>6</v>
      </c>
      <c r="F124" s="176">
        <v>0</v>
      </c>
      <c r="G124" s="177">
        <f>ROUND(E124*F124,2)</f>
        <v>0</v>
      </c>
    </row>
    <row r="125" spans="1:7" ht="38.25">
      <c r="A125" s="2" t="s">
        <v>34</v>
      </c>
      <c r="B125" s="3" t="s">
        <v>209</v>
      </c>
      <c r="C125" s="117" t="s">
        <v>436</v>
      </c>
      <c r="D125" s="2" t="s">
        <v>15</v>
      </c>
      <c r="E125" s="86">
        <v>6</v>
      </c>
      <c r="F125" s="176">
        <v>0</v>
      </c>
      <c r="G125" s="177">
        <f>ROUND(E125*F125,2)</f>
        <v>0</v>
      </c>
    </row>
    <row r="126" spans="1:7" ht="25.5">
      <c r="A126" s="2" t="s">
        <v>54</v>
      </c>
      <c r="B126" s="2" t="s">
        <v>101</v>
      </c>
      <c r="C126" s="106" t="s">
        <v>102</v>
      </c>
      <c r="D126" s="2" t="s">
        <v>103</v>
      </c>
      <c r="E126" s="86">
        <v>6</v>
      </c>
      <c r="F126" s="176">
        <v>0</v>
      </c>
      <c r="G126" s="177">
        <f>ROUND(E126*F126,2)</f>
        <v>0</v>
      </c>
    </row>
    <row r="127" spans="1:7" s="110" customFormat="1">
      <c r="A127" s="4"/>
      <c r="B127" s="4"/>
      <c r="C127" s="114"/>
      <c r="D127" s="4"/>
      <c r="E127" s="7"/>
      <c r="F127" s="183"/>
      <c r="G127" s="178"/>
    </row>
    <row r="128" spans="1:7">
      <c r="C128" s="102" t="s">
        <v>104</v>
      </c>
    </row>
    <row r="129" spans="1:7" ht="25.5">
      <c r="A129" s="9" t="s">
        <v>14</v>
      </c>
      <c r="B129" s="9" t="s">
        <v>412</v>
      </c>
      <c r="C129" s="145" t="s">
        <v>411</v>
      </c>
      <c r="D129" s="9" t="s">
        <v>32</v>
      </c>
      <c r="E129" s="138">
        <v>41</v>
      </c>
      <c r="F129" s="176">
        <v>0</v>
      </c>
      <c r="G129" s="177">
        <f>ROUND(E129*F129,2)</f>
        <v>0</v>
      </c>
    </row>
    <row r="130" spans="1:7" ht="38.25">
      <c r="A130" s="9" t="s">
        <v>16</v>
      </c>
      <c r="B130" s="9" t="s">
        <v>410</v>
      </c>
      <c r="C130" s="145" t="s">
        <v>409</v>
      </c>
      <c r="D130" s="9" t="s">
        <v>32</v>
      </c>
      <c r="E130" s="138">
        <v>41</v>
      </c>
      <c r="F130" s="176">
        <v>0</v>
      </c>
      <c r="G130" s="177">
        <f>ROUND(E130*F130,2)</f>
        <v>0</v>
      </c>
    </row>
    <row r="131" spans="1:7" ht="38.25">
      <c r="A131" s="9" t="s">
        <v>29</v>
      </c>
      <c r="B131" s="9" t="s">
        <v>408</v>
      </c>
      <c r="C131" s="137" t="s">
        <v>407</v>
      </c>
      <c r="D131" s="9" t="s">
        <v>15</v>
      </c>
      <c r="E131" s="138">
        <v>2</v>
      </c>
      <c r="F131" s="176">
        <v>0</v>
      </c>
      <c r="G131" s="177">
        <f>ROUND(E131*F131,2)</f>
        <v>0</v>
      </c>
    </row>
    <row r="132" spans="1:7" s="110" customFormat="1">
      <c r="A132" s="4"/>
      <c r="B132" s="4"/>
      <c r="C132" s="114"/>
      <c r="D132" s="4"/>
      <c r="E132" s="7"/>
      <c r="F132" s="183"/>
      <c r="G132" s="178"/>
    </row>
    <row r="133" spans="1:7">
      <c r="C133" s="102" t="s">
        <v>105</v>
      </c>
      <c r="F133" s="103" t="s">
        <v>106</v>
      </c>
      <c r="G133" s="104">
        <f>SUM(G136:G165)</f>
        <v>0</v>
      </c>
    </row>
    <row r="134" spans="1:7" s="110" customFormat="1">
      <c r="A134" s="4"/>
      <c r="B134" s="4"/>
      <c r="C134" s="5"/>
      <c r="D134" s="4"/>
      <c r="E134" s="7"/>
      <c r="F134" s="108"/>
      <c r="G134" s="109"/>
    </row>
    <row r="135" spans="1:7">
      <c r="C135" s="102" t="s">
        <v>107</v>
      </c>
    </row>
    <row r="136" spans="1:7" ht="25.5">
      <c r="A136" s="6" t="s">
        <v>14</v>
      </c>
      <c r="B136" s="6" t="s">
        <v>108</v>
      </c>
      <c r="C136" s="142" t="s">
        <v>109</v>
      </c>
      <c r="D136" s="4" t="s">
        <v>15</v>
      </c>
      <c r="E136" s="7">
        <v>6</v>
      </c>
      <c r="F136" s="176">
        <v>0</v>
      </c>
      <c r="G136" s="177">
        <f t="shared" ref="G136:G141" si="1">ROUND(E136*F136,2)</f>
        <v>0</v>
      </c>
    </row>
    <row r="137" spans="1:7" ht="25.5">
      <c r="A137" s="6" t="s">
        <v>16</v>
      </c>
      <c r="B137" s="6" t="s">
        <v>265</v>
      </c>
      <c r="C137" s="142" t="s">
        <v>266</v>
      </c>
      <c r="D137" s="4" t="s">
        <v>15</v>
      </c>
      <c r="E137" s="7">
        <v>1</v>
      </c>
      <c r="F137" s="176">
        <v>0</v>
      </c>
      <c r="G137" s="177">
        <f t="shared" si="1"/>
        <v>0</v>
      </c>
    </row>
    <row r="138" spans="1:7" ht="38.25">
      <c r="A138" s="6" t="s">
        <v>30</v>
      </c>
      <c r="B138" s="4" t="s">
        <v>406</v>
      </c>
      <c r="C138" s="114" t="s">
        <v>405</v>
      </c>
      <c r="D138" s="4" t="s">
        <v>15</v>
      </c>
      <c r="E138" s="7">
        <v>2</v>
      </c>
      <c r="F138" s="176">
        <v>0</v>
      </c>
      <c r="G138" s="177">
        <f t="shared" si="1"/>
        <v>0</v>
      </c>
    </row>
    <row r="139" spans="1:7" ht="38.25">
      <c r="A139" s="6"/>
      <c r="B139" s="4" t="s">
        <v>267</v>
      </c>
      <c r="C139" s="114" t="s">
        <v>268</v>
      </c>
      <c r="D139" s="4" t="s">
        <v>15</v>
      </c>
      <c r="E139" s="7">
        <v>1</v>
      </c>
      <c r="F139" s="176">
        <v>0</v>
      </c>
      <c r="G139" s="177">
        <f t="shared" si="1"/>
        <v>0</v>
      </c>
    </row>
    <row r="140" spans="1:7" ht="38.25">
      <c r="A140" s="4" t="s">
        <v>31</v>
      </c>
      <c r="B140" s="4" t="s">
        <v>404</v>
      </c>
      <c r="C140" s="114" t="s">
        <v>403</v>
      </c>
      <c r="D140" s="4" t="s">
        <v>15</v>
      </c>
      <c r="E140" s="7">
        <v>1</v>
      </c>
      <c r="F140" s="176">
        <v>0</v>
      </c>
      <c r="G140" s="177">
        <f t="shared" si="1"/>
        <v>0</v>
      </c>
    </row>
    <row r="141" spans="1:7" ht="38.25">
      <c r="A141" s="4"/>
      <c r="B141" s="4" t="s">
        <v>350</v>
      </c>
      <c r="C141" s="114" t="s">
        <v>351</v>
      </c>
      <c r="D141" s="4" t="s">
        <v>15</v>
      </c>
      <c r="E141" s="7">
        <v>1</v>
      </c>
      <c r="F141" s="176">
        <v>0</v>
      </c>
      <c r="G141" s="177">
        <f t="shared" si="1"/>
        <v>0</v>
      </c>
    </row>
    <row r="142" spans="1:7" ht="63.75">
      <c r="A142" s="4"/>
      <c r="B142" s="4" t="s">
        <v>269</v>
      </c>
      <c r="C142" s="114" t="s">
        <v>270</v>
      </c>
      <c r="D142" s="4" t="s">
        <v>15</v>
      </c>
      <c r="E142" s="7">
        <v>1</v>
      </c>
      <c r="F142" s="176">
        <v>0</v>
      </c>
      <c r="G142" s="177">
        <f>ROUND(E142*F142,2)</f>
        <v>0</v>
      </c>
    </row>
    <row r="143" spans="1:7" ht="51">
      <c r="A143" s="6" t="s">
        <v>33</v>
      </c>
      <c r="B143" s="6" t="s">
        <v>214</v>
      </c>
      <c r="C143" s="114" t="s">
        <v>111</v>
      </c>
      <c r="D143" s="4" t="s">
        <v>15</v>
      </c>
      <c r="E143" s="7">
        <v>2</v>
      </c>
      <c r="F143" s="176">
        <v>0</v>
      </c>
      <c r="G143" s="177">
        <f>ROUND(E143*F143,2)</f>
        <v>0</v>
      </c>
    </row>
    <row r="144" spans="1:7">
      <c r="A144" s="4"/>
      <c r="B144" s="4"/>
      <c r="C144" s="142" t="s">
        <v>402</v>
      </c>
      <c r="D144" s="4"/>
      <c r="E144" s="7"/>
      <c r="F144" s="183"/>
      <c r="G144" s="178"/>
    </row>
    <row r="145" spans="1:7" ht="51">
      <c r="A145" s="6" t="s">
        <v>34</v>
      </c>
      <c r="B145" s="6" t="s">
        <v>401</v>
      </c>
      <c r="C145" s="142" t="s">
        <v>400</v>
      </c>
      <c r="D145" s="4" t="s">
        <v>15</v>
      </c>
      <c r="E145" s="7">
        <v>2</v>
      </c>
      <c r="F145" s="176">
        <v>0</v>
      </c>
      <c r="G145" s="177">
        <f>ROUND(E145*F145,2)</f>
        <v>0</v>
      </c>
    </row>
    <row r="146" spans="1:7">
      <c r="A146" s="4"/>
      <c r="B146" s="4"/>
      <c r="C146" s="142" t="s">
        <v>399</v>
      </c>
      <c r="D146" s="4"/>
      <c r="E146" s="7"/>
      <c r="F146" s="183"/>
      <c r="G146" s="178"/>
    </row>
    <row r="147" spans="1:7" ht="51">
      <c r="A147" s="6" t="s">
        <v>54</v>
      </c>
      <c r="B147" s="6" t="s">
        <v>352</v>
      </c>
      <c r="C147" s="140" t="s">
        <v>353</v>
      </c>
      <c r="D147" s="6" t="s">
        <v>15</v>
      </c>
      <c r="E147" s="7">
        <v>2</v>
      </c>
      <c r="F147" s="176">
        <v>0</v>
      </c>
      <c r="G147" s="177">
        <f>ROUND(E147*F147,2)</f>
        <v>0</v>
      </c>
    </row>
    <row r="148" spans="1:7">
      <c r="A148" s="6"/>
      <c r="B148" s="6"/>
      <c r="C148" s="140" t="s">
        <v>398</v>
      </c>
      <c r="D148" s="4"/>
      <c r="E148" s="7"/>
      <c r="F148" s="183"/>
      <c r="G148" s="178"/>
    </row>
    <row r="149" spans="1:7" ht="51">
      <c r="A149" s="4"/>
      <c r="B149" s="6" t="s">
        <v>352</v>
      </c>
      <c r="C149" s="142" t="s">
        <v>356</v>
      </c>
      <c r="D149" s="4" t="s">
        <v>15</v>
      </c>
      <c r="E149" s="7">
        <v>1</v>
      </c>
      <c r="F149" s="176">
        <v>0</v>
      </c>
      <c r="G149" s="177">
        <f>ROUND(E149*F149,2)</f>
        <v>0</v>
      </c>
    </row>
    <row r="150" spans="1:7">
      <c r="A150" s="4"/>
      <c r="B150" s="6"/>
      <c r="C150" s="142" t="s">
        <v>397</v>
      </c>
      <c r="D150" s="4"/>
      <c r="E150" s="7"/>
      <c r="F150" s="183"/>
      <c r="G150" s="178"/>
    </row>
    <row r="151" spans="1:7" ht="51">
      <c r="A151" s="4"/>
      <c r="B151" s="6" t="s">
        <v>396</v>
      </c>
      <c r="C151" s="142" t="s">
        <v>395</v>
      </c>
      <c r="D151" s="4" t="s">
        <v>15</v>
      </c>
      <c r="E151" s="7">
        <v>1</v>
      </c>
      <c r="F151" s="176">
        <v>0</v>
      </c>
      <c r="G151" s="177">
        <f>ROUND(E151*F151,2)</f>
        <v>0</v>
      </c>
    </row>
    <row r="152" spans="1:7">
      <c r="A152" s="4"/>
      <c r="B152" s="6"/>
      <c r="C152" s="142" t="s">
        <v>394</v>
      </c>
      <c r="D152" s="4"/>
      <c r="E152" s="7"/>
      <c r="F152" s="183"/>
      <c r="G152" s="178"/>
    </row>
    <row r="153" spans="1:7">
      <c r="A153" s="4"/>
      <c r="B153" s="6"/>
      <c r="C153" s="142"/>
      <c r="D153" s="4"/>
      <c r="E153" s="7"/>
      <c r="F153" s="183"/>
      <c r="G153" s="178"/>
    </row>
    <row r="154" spans="1:7">
      <c r="A154" s="4"/>
      <c r="B154" s="4"/>
      <c r="C154" s="5" t="s">
        <v>112</v>
      </c>
      <c r="D154" s="4"/>
      <c r="E154" s="7"/>
      <c r="F154" s="183"/>
      <c r="G154" s="178"/>
    </row>
    <row r="155" spans="1:7" ht="51">
      <c r="A155" s="4" t="s">
        <v>14</v>
      </c>
      <c r="B155" s="4" t="s">
        <v>113</v>
      </c>
      <c r="C155" s="114" t="s">
        <v>114</v>
      </c>
      <c r="D155" s="4" t="s">
        <v>32</v>
      </c>
      <c r="E155" s="7">
        <v>260</v>
      </c>
      <c r="F155" s="176">
        <v>0</v>
      </c>
      <c r="G155" s="177">
        <f>ROUND(E155*F155,2)</f>
        <v>0</v>
      </c>
    </row>
    <row r="156" spans="1:7" s="110" customFormat="1" ht="63.75">
      <c r="A156" s="4"/>
      <c r="B156" s="4"/>
      <c r="C156" s="8" t="s">
        <v>393</v>
      </c>
      <c r="D156" s="4"/>
      <c r="E156" s="7"/>
      <c r="F156" s="183"/>
      <c r="G156" s="178"/>
    </row>
    <row r="157" spans="1:7" ht="25.5">
      <c r="A157" s="4" t="s">
        <v>16</v>
      </c>
      <c r="B157" s="4" t="s">
        <v>115</v>
      </c>
      <c r="C157" s="114" t="s">
        <v>116</v>
      </c>
      <c r="D157" s="4" t="s">
        <v>32</v>
      </c>
      <c r="E157" s="7">
        <v>139</v>
      </c>
      <c r="F157" s="176">
        <v>0</v>
      </c>
      <c r="G157" s="177">
        <f>ROUND(E157*F157,2)</f>
        <v>0</v>
      </c>
    </row>
    <row r="158" spans="1:7" ht="51">
      <c r="A158" s="4"/>
      <c r="B158" s="4" t="s">
        <v>392</v>
      </c>
      <c r="C158" s="114" t="s">
        <v>391</v>
      </c>
      <c r="D158" s="4" t="s">
        <v>32</v>
      </c>
      <c r="E158" s="7">
        <v>92</v>
      </c>
      <c r="F158" s="176">
        <v>0</v>
      </c>
      <c r="G158" s="177">
        <f>ROUND(E158*F158,2)</f>
        <v>0</v>
      </c>
    </row>
    <row r="159" spans="1:7" ht="51">
      <c r="A159" s="4"/>
      <c r="B159" s="4"/>
      <c r="C159" s="114" t="s">
        <v>390</v>
      </c>
      <c r="D159" s="4"/>
      <c r="E159" s="7"/>
      <c r="F159" s="183"/>
      <c r="G159" s="178"/>
    </row>
    <row r="160" spans="1:7" ht="63.75">
      <c r="A160" s="4" t="s">
        <v>29</v>
      </c>
      <c r="B160" s="4" t="s">
        <v>117</v>
      </c>
      <c r="C160" s="114" t="s">
        <v>118</v>
      </c>
      <c r="D160" s="4" t="s">
        <v>21</v>
      </c>
      <c r="E160" s="7">
        <v>44</v>
      </c>
      <c r="F160" s="176">
        <v>0</v>
      </c>
      <c r="G160" s="177">
        <f>ROUND(E160*F160,2)</f>
        <v>0</v>
      </c>
    </row>
    <row r="161" spans="1:7" ht="63.75">
      <c r="A161" s="4"/>
      <c r="B161" s="4"/>
      <c r="C161" s="8" t="s">
        <v>389</v>
      </c>
      <c r="D161" s="4"/>
      <c r="E161" s="7"/>
      <c r="F161" s="183"/>
      <c r="G161" s="178"/>
    </row>
    <row r="162" spans="1:7" ht="51">
      <c r="A162" s="6" t="s">
        <v>375</v>
      </c>
      <c r="B162" s="4" t="s">
        <v>119</v>
      </c>
      <c r="C162" s="114" t="s">
        <v>120</v>
      </c>
      <c r="D162" s="4" t="s">
        <v>21</v>
      </c>
      <c r="E162" s="7">
        <v>5.3</v>
      </c>
      <c r="F162" s="176">
        <v>0</v>
      </c>
      <c r="G162" s="177">
        <f>ROUND(E162*F162,2)</f>
        <v>0</v>
      </c>
    </row>
    <row r="163" spans="1:7" ht="51">
      <c r="A163" s="4"/>
      <c r="B163" s="4"/>
      <c r="C163" s="8" t="s">
        <v>388</v>
      </c>
      <c r="D163" s="4"/>
      <c r="E163" s="7"/>
      <c r="F163" s="183"/>
      <c r="G163" s="178"/>
    </row>
    <row r="164" spans="1:7" ht="25.5">
      <c r="A164" s="4"/>
      <c r="B164" s="4" t="s">
        <v>283</v>
      </c>
      <c r="C164" s="114" t="s">
        <v>281</v>
      </c>
      <c r="D164" s="4" t="s">
        <v>248</v>
      </c>
      <c r="E164" s="7">
        <v>1</v>
      </c>
      <c r="F164" s="176">
        <v>0</v>
      </c>
      <c r="G164" s="177">
        <f>ROUND(E164*F164,2)</f>
        <v>0</v>
      </c>
    </row>
    <row r="165" spans="1:7" ht="38.25">
      <c r="A165" s="4"/>
      <c r="B165" s="4"/>
      <c r="C165" s="114" t="s">
        <v>387</v>
      </c>
      <c r="D165" s="4"/>
      <c r="E165" s="7"/>
      <c r="F165" s="183"/>
      <c r="G165" s="178"/>
    </row>
    <row r="166" spans="1:7">
      <c r="A166" s="4"/>
      <c r="B166" s="4"/>
      <c r="C166" s="114"/>
      <c r="D166" s="4"/>
      <c r="E166" s="7"/>
      <c r="F166" s="183"/>
      <c r="G166" s="178"/>
    </row>
    <row r="167" spans="1:7">
      <c r="C167" s="102" t="s">
        <v>129</v>
      </c>
      <c r="F167" s="103" t="s">
        <v>35</v>
      </c>
      <c r="G167" s="104">
        <f>+SUM(G168:G179)</f>
        <v>1800</v>
      </c>
    </row>
    <row r="168" spans="1:7" s="110" customFormat="1">
      <c r="A168" s="4"/>
      <c r="B168" s="4"/>
      <c r="C168" s="5"/>
      <c r="D168" s="4"/>
      <c r="E168" s="7"/>
      <c r="F168" s="108"/>
      <c r="G168" s="109"/>
    </row>
    <row r="169" spans="1:7">
      <c r="C169" s="102" t="s">
        <v>130</v>
      </c>
    </row>
    <row r="170" spans="1:7" ht="63.75">
      <c r="A170" s="2" t="s">
        <v>14</v>
      </c>
      <c r="B170" s="2" t="s">
        <v>36</v>
      </c>
      <c r="C170" s="106" t="s">
        <v>37</v>
      </c>
      <c r="D170" s="2" t="s">
        <v>38</v>
      </c>
      <c r="E170" s="86">
        <v>40</v>
      </c>
      <c r="F170" s="182">
        <v>45</v>
      </c>
      <c r="G170" s="177">
        <f>ROUND(E170*F170,2)</f>
        <v>1800</v>
      </c>
    </row>
    <row r="171" spans="1:7">
      <c r="C171" s="112"/>
    </row>
    <row r="172" spans="1:7">
      <c r="C172" s="112"/>
    </row>
    <row r="173" spans="1:7">
      <c r="C173" s="112"/>
    </row>
    <row r="174" spans="1:7">
      <c r="C174" s="112"/>
    </row>
    <row r="175" spans="1:7">
      <c r="C175" s="112"/>
    </row>
    <row r="176" spans="1:7">
      <c r="C176" s="112"/>
    </row>
    <row r="177" spans="1:7">
      <c r="C177" s="112"/>
    </row>
    <row r="178" spans="1:7">
      <c r="C178" s="112"/>
    </row>
    <row r="179" spans="1:7" s="110" customFormat="1">
      <c r="A179" s="2"/>
      <c r="B179" s="2"/>
      <c r="C179" s="106"/>
      <c r="D179" s="2"/>
      <c r="E179" s="86"/>
      <c r="F179" s="182"/>
      <c r="G179" s="177"/>
    </row>
    <row r="180" spans="1:7">
      <c r="C180" s="118" t="str">
        <f>C11</f>
        <v>1 PREDDELA</v>
      </c>
      <c r="D180" s="119">
        <f>G11</f>
        <v>0</v>
      </c>
    </row>
    <row r="181" spans="1:7">
      <c r="C181" s="118" t="str">
        <f>C40</f>
        <v>2 ZEMELJSKA DELA</v>
      </c>
      <c r="D181" s="119">
        <f>G40</f>
        <v>0</v>
      </c>
    </row>
    <row r="182" spans="1:7">
      <c r="C182" s="118" t="str">
        <f>C79</f>
        <v>3 VOZIŠČNE KONSTRUKCIJE</v>
      </c>
      <c r="D182" s="119">
        <f>G79</f>
        <v>0</v>
      </c>
    </row>
    <row r="183" spans="1:7">
      <c r="C183" s="118" t="str">
        <f>C115</f>
        <v>4 ODVODNJAVANJE</v>
      </c>
      <c r="D183" s="119">
        <f>G115</f>
        <v>0</v>
      </c>
    </row>
    <row r="184" spans="1:7">
      <c r="C184" s="118" t="str">
        <f>C133</f>
        <v>6 OPREMA CEST</v>
      </c>
      <c r="D184" s="119">
        <f>G133</f>
        <v>0</v>
      </c>
    </row>
    <row r="185" spans="1:7">
      <c r="C185" s="120" t="str">
        <f>C167</f>
        <v>7 TUJE STORITVE</v>
      </c>
      <c r="D185" s="121">
        <f>G167</f>
        <v>1800</v>
      </c>
    </row>
    <row r="186" spans="1:7">
      <c r="C186" s="122" t="s">
        <v>40</v>
      </c>
      <c r="D186" s="123">
        <f>+SUM(D180:D185)</f>
        <v>1800</v>
      </c>
    </row>
    <row r="187" spans="1:7">
      <c r="C187" s="122" t="s">
        <v>42</v>
      </c>
      <c r="D187" s="123">
        <f>0.22*D186</f>
        <v>396</v>
      </c>
    </row>
    <row r="188" spans="1:7">
      <c r="C188" s="122" t="s">
        <v>41</v>
      </c>
      <c r="D188" s="123">
        <f>+SUM(D186:D187)</f>
        <v>2196</v>
      </c>
    </row>
    <row r="189" spans="1:7" ht="17.45" customHeight="1"/>
    <row r="190" spans="1:7" ht="17.45" customHeight="1">
      <c r="F190" s="103"/>
    </row>
    <row r="191" spans="1:7" ht="17.45" customHeight="1"/>
    <row r="192" spans="1:7" ht="17.45" customHeight="1"/>
    <row r="193" spans="8:8" ht="17.45" customHeight="1"/>
    <row r="194" spans="8:8" ht="17.45" customHeight="1"/>
    <row r="195" spans="8:8" ht="17.45" customHeight="1"/>
    <row r="196" spans="8:8" ht="17.45" customHeight="1"/>
    <row r="197" spans="8:8" ht="17.45" customHeight="1"/>
    <row r="199" spans="8:8" ht="17.45" customHeight="1">
      <c r="H199" s="146" t="s">
        <v>386</v>
      </c>
    </row>
  </sheetData>
  <sheetProtection password="F0CA" sheet="1" objects="1" scenarios="1"/>
  <mergeCells count="3">
    <mergeCell ref="C7:G7"/>
    <mergeCell ref="A2:G2"/>
    <mergeCell ref="A1:G1"/>
  </mergeCells>
  <conditionalFormatting sqref="A1:XFD13 A18:XFD19 A14:E17 G14:XFD17 A26:XFD26 A20:E25 G20:XFD25 A29:XFD29 A27:E28 G27:XFD28 A35:XFD37 A30:E34 G30:XFD34 A39:XFD42 A38:E38 G38:XFD38 A44:XFD44 A43:E43 G43:XFD43 A46:XFD46 A45:E45 G45:XFD45 A48:XFD48 A47:E47 G47:XFD47 A50:XFD51 A49:E49 G49:XFD49 A53:XFD53 A52:E52 G52:XFD52 A55:XFD57 A54:E54 G54:XFD54 A59:XFD61 A58:E58 G58:XFD58 A63:XFD64 A62:E62 G62:XFD62 A66:XFD66 A65:E65 G65:XFD65 A68:XFD68 A67:E67 G67:XFD67 A70:XFD72 A69:E69 G69:XFD69 A74:XFD74 A73:E73 G73:XFD73 A76:XFD76 A75:E75 G75:XFD75 A78:XFD81 A77:E77 G77:XFD77 A84:XFD84 A82:E83 G82:XFD83 A86:XFD88 A85:E85 G85:XFD85 A92:XFD94 A89:E91 G89:XFD91 A96:XFD96 A95:E95 G95:XFD95 A99:XFD99 A97:E98 G97:XFD98 A101:XFD103 A100:E100 G100:XFD100 A106:XFD106 A104:E105 G104:XFD105 A109:XFD111 A107:E108 G107:XFD108 A113:XFD118 A112:E112 G112:XFD112 A121:XFD122 A119:E120 G119:XFD120 A127:XFD128 A123:E126 G123:XFD126 A132:XFD135 A129:E131 G129:XFD131 A144:XFD144 A136:E143 G136:XFD143 A146:XFD146 A145:E145 G145:XFD145 A148:XFD148 A147:E147 G147:XFD147 A150:XFD150 A149:E149 G149:XFD149 A152:XFD154 A151:E151 G151:XFD151 A156:XFD156 A155:E155 G155:XFD155 A159:XFD159 A157:E158 G157:XFD158 A161:XFD161 A160:E160 G160:XFD160 A163:XFD163 A162:E162 G162:XFD162 A165:XFD1048576 A164:E164 G164:XFD164">
    <cfRule type="expression" dxfId="87" priority="43">
      <formula>CELL("protect",A1)=0</formula>
    </cfRule>
  </conditionalFormatting>
  <conditionalFormatting sqref="F14">
    <cfRule type="expression" dxfId="86" priority="42">
      <formula>CELL("protect",F14)=0</formula>
    </cfRule>
  </conditionalFormatting>
  <conditionalFormatting sqref="F15:F17">
    <cfRule type="expression" dxfId="85" priority="41">
      <formula>CELL("protect",F15)=0</formula>
    </cfRule>
  </conditionalFormatting>
  <conditionalFormatting sqref="F20:F25">
    <cfRule type="expression" dxfId="84" priority="40">
      <formula>CELL("protect",F20)=0</formula>
    </cfRule>
  </conditionalFormatting>
  <conditionalFormatting sqref="F27:F28">
    <cfRule type="expression" dxfId="83" priority="39">
      <formula>CELL("protect",F27)=0</formula>
    </cfRule>
  </conditionalFormatting>
  <conditionalFormatting sqref="F30:F34">
    <cfRule type="expression" dxfId="82" priority="38">
      <formula>CELL("protect",F30)=0</formula>
    </cfRule>
  </conditionalFormatting>
  <conditionalFormatting sqref="F38">
    <cfRule type="expression" dxfId="81" priority="37">
      <formula>CELL("protect",F38)=0</formula>
    </cfRule>
  </conditionalFormatting>
  <conditionalFormatting sqref="F43">
    <cfRule type="expression" dxfId="80" priority="36">
      <formula>CELL("protect",F43)=0</formula>
    </cfRule>
  </conditionalFormatting>
  <conditionalFormatting sqref="F45">
    <cfRule type="expression" dxfId="79" priority="35">
      <formula>CELL("protect",F45)=0</formula>
    </cfRule>
  </conditionalFormatting>
  <conditionalFormatting sqref="F47">
    <cfRule type="expression" dxfId="78" priority="34">
      <formula>CELL("protect",F47)=0</formula>
    </cfRule>
  </conditionalFormatting>
  <conditionalFormatting sqref="F49">
    <cfRule type="expression" dxfId="77" priority="33">
      <formula>CELL("protect",F49)=0</formula>
    </cfRule>
  </conditionalFormatting>
  <conditionalFormatting sqref="F52">
    <cfRule type="expression" dxfId="76" priority="32">
      <formula>CELL("protect",F52)=0</formula>
    </cfRule>
  </conditionalFormatting>
  <conditionalFormatting sqref="F54">
    <cfRule type="expression" dxfId="75" priority="31">
      <formula>CELL("protect",F54)=0</formula>
    </cfRule>
  </conditionalFormatting>
  <conditionalFormatting sqref="F58">
    <cfRule type="expression" dxfId="74" priority="30">
      <formula>CELL("protect",F58)=0</formula>
    </cfRule>
  </conditionalFormatting>
  <conditionalFormatting sqref="F62">
    <cfRule type="expression" dxfId="73" priority="29">
      <formula>CELL("protect",F62)=0</formula>
    </cfRule>
  </conditionalFormatting>
  <conditionalFormatting sqref="F65">
    <cfRule type="expression" dxfId="72" priority="28">
      <formula>CELL("protect",F65)=0</formula>
    </cfRule>
  </conditionalFormatting>
  <conditionalFormatting sqref="F67">
    <cfRule type="expression" dxfId="71" priority="27">
      <formula>CELL("protect",F67)=0</formula>
    </cfRule>
  </conditionalFormatting>
  <conditionalFormatting sqref="F69">
    <cfRule type="expression" dxfId="70" priority="26">
      <formula>CELL("protect",F69)=0</formula>
    </cfRule>
  </conditionalFormatting>
  <conditionalFormatting sqref="F73">
    <cfRule type="expression" dxfId="69" priority="25">
      <formula>CELL("protect",F73)=0</formula>
    </cfRule>
  </conditionalFormatting>
  <conditionalFormatting sqref="F75">
    <cfRule type="expression" dxfId="68" priority="24">
      <formula>CELL("protect",F75)=0</formula>
    </cfRule>
  </conditionalFormatting>
  <conditionalFormatting sqref="F77">
    <cfRule type="expression" dxfId="67" priority="23">
      <formula>CELL("protect",F77)=0</formula>
    </cfRule>
  </conditionalFormatting>
  <conditionalFormatting sqref="F82:F83">
    <cfRule type="expression" dxfId="66" priority="22">
      <formula>CELL("protect",F82)=0</formula>
    </cfRule>
  </conditionalFormatting>
  <conditionalFormatting sqref="F85">
    <cfRule type="expression" dxfId="65" priority="21">
      <formula>CELL("protect",F85)=0</formula>
    </cfRule>
  </conditionalFormatting>
  <conditionalFormatting sqref="F89:F91">
    <cfRule type="expression" dxfId="64" priority="20">
      <formula>CELL("protect",F89)=0</formula>
    </cfRule>
  </conditionalFormatting>
  <conditionalFormatting sqref="F95">
    <cfRule type="expression" dxfId="63" priority="19">
      <formula>CELL("protect",F95)=0</formula>
    </cfRule>
  </conditionalFormatting>
  <conditionalFormatting sqref="F97:F98">
    <cfRule type="expression" dxfId="62" priority="18">
      <formula>CELL("protect",F97)=0</formula>
    </cfRule>
  </conditionalFormatting>
  <conditionalFormatting sqref="F100">
    <cfRule type="expression" dxfId="61" priority="17">
      <formula>CELL("protect",F100)=0</formula>
    </cfRule>
  </conditionalFormatting>
  <conditionalFormatting sqref="F104:F105">
    <cfRule type="expression" dxfId="60" priority="16">
      <formula>CELL("protect",F104)=0</formula>
    </cfRule>
  </conditionalFormatting>
  <conditionalFormatting sqref="F107:F108">
    <cfRule type="expression" dxfId="59" priority="15">
      <formula>CELL("protect",F107)=0</formula>
    </cfRule>
  </conditionalFormatting>
  <conditionalFormatting sqref="F112">
    <cfRule type="expression" dxfId="58" priority="14">
      <formula>CELL("protect",F112)=0</formula>
    </cfRule>
  </conditionalFormatting>
  <conditionalFormatting sqref="F119:F120">
    <cfRule type="expression" dxfId="57" priority="13">
      <formula>CELL("protect",F119)=0</formula>
    </cfRule>
  </conditionalFormatting>
  <conditionalFormatting sqref="F123:F126">
    <cfRule type="expression" dxfId="56" priority="12">
      <formula>CELL("protect",F123)=0</formula>
    </cfRule>
  </conditionalFormatting>
  <conditionalFormatting sqref="F129:F131">
    <cfRule type="expression" dxfId="55" priority="11">
      <formula>CELL("protect",F129)=0</formula>
    </cfRule>
  </conditionalFormatting>
  <conditionalFormatting sqref="F136:F143">
    <cfRule type="expression" dxfId="54" priority="10">
      <formula>CELL("protect",F136)=0</formula>
    </cfRule>
  </conditionalFormatting>
  <conditionalFormatting sqref="F145">
    <cfRule type="expression" dxfId="53" priority="9">
      <formula>CELL("protect",F145)=0</formula>
    </cfRule>
  </conditionalFormatting>
  <conditionalFormatting sqref="F147">
    <cfRule type="expression" dxfId="52" priority="8">
      <formula>CELL("protect",F147)=0</formula>
    </cfRule>
  </conditionalFormatting>
  <conditionalFormatting sqref="F149">
    <cfRule type="expression" dxfId="51" priority="7">
      <formula>CELL("protect",F149)=0</formula>
    </cfRule>
  </conditionalFormatting>
  <conditionalFormatting sqref="F151">
    <cfRule type="expression" dxfId="50" priority="6">
      <formula>CELL("protect",F151)=0</formula>
    </cfRule>
  </conditionalFormatting>
  <conditionalFormatting sqref="F155">
    <cfRule type="expression" dxfId="49" priority="5">
      <formula>CELL("protect",F155)=0</formula>
    </cfRule>
  </conditionalFormatting>
  <conditionalFormatting sqref="F157:F158">
    <cfRule type="expression" dxfId="48" priority="4">
      <formula>CELL("protect",F157)=0</formula>
    </cfRule>
  </conditionalFormatting>
  <conditionalFormatting sqref="F160">
    <cfRule type="expression" dxfId="47" priority="3">
      <formula>CELL("protect",F160)=0</formula>
    </cfRule>
  </conditionalFormatting>
  <conditionalFormatting sqref="F162">
    <cfRule type="expression" dxfId="46" priority="2">
      <formula>CELL("protect",F162)=0</formula>
    </cfRule>
  </conditionalFormatting>
  <conditionalFormatting sqref="F164">
    <cfRule type="expression" dxfId="45" priority="1">
      <formula>CELL("protect",F164)=0</formula>
    </cfRule>
  </conditionalFormatting>
  <dataValidations count="1">
    <dataValidation type="custom" allowBlank="1" showInputMessage="1" showErrorMessage="1" errorTitle="Preveri vnos" error="Ceno/e.m. je potrebno vnesti na dve decimalki natančno" sqref="F14:F17 F20:F25 F27:F28 F30:F34 F38 F43 F45 F47 F49 F52 F54 F58 F62 F65 F67 F69 F73 F75 F77 F82:F83 F85 F89:F91 F95 F97:F98 F100 F104:F105 F107:F108 F112 F119:F120 F123:F126 F129:F131 F136:F143 F145 F147 F149 F151 F155 F157:F158 F160 F162 F164">
      <formula1>F14=ROUND(F14,2)</formula1>
    </dataValidation>
  </dataValidations>
  <pageMargins left="0.98425196850393704" right="0.39370078740157499" top="0.78740157480314998" bottom="0.78740157480314998" header="0" footer="0.196850393700787"/>
  <pageSetup paperSize="9" scale="70" fitToHeight="50" orientation="portrait" r:id="rId1"/>
  <headerFooter>
    <oddFooter>&amp;CStran &amp;P od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8"/>
  <sheetViews>
    <sheetView view="pageBreakPreview" zoomScaleNormal="100" zoomScaleSheetLayoutView="100" workbookViewId="0">
      <pane ySplit="9" topLeftCell="A10" activePane="bottomLeft" state="frozen"/>
      <selection activeCell="C2" sqref="C2"/>
      <selection pane="bottomLeft" activeCell="F14" sqref="F14"/>
    </sheetView>
  </sheetViews>
  <sheetFormatPr defaultRowHeight="12.75"/>
  <cols>
    <col min="1" max="2" width="10.7109375" style="1" customWidth="1"/>
    <col min="3" max="3" width="47.7109375" style="106" customWidth="1"/>
    <col min="4" max="4" width="14.7109375" style="1" customWidth="1"/>
    <col min="5" max="5" width="12.7109375" style="86" customWidth="1"/>
    <col min="6" max="6" width="15.7109375" style="105" customWidth="1"/>
    <col min="7" max="7" width="15.7109375" style="88" customWidth="1"/>
    <col min="8" max="12" width="9.140625" style="1"/>
    <col min="13" max="13" width="9.7109375" style="1" bestFit="1" customWidth="1"/>
    <col min="14" max="256" width="9.140625" style="1"/>
    <col min="257" max="258" width="10.7109375" style="1" customWidth="1"/>
    <col min="259" max="259" width="47.7109375" style="1" customWidth="1"/>
    <col min="260" max="260" width="14.7109375" style="1" customWidth="1"/>
    <col min="261" max="261" width="12.7109375" style="1" customWidth="1"/>
    <col min="262" max="263" width="15.7109375" style="1" customWidth="1"/>
    <col min="264" max="512" width="9.140625" style="1"/>
    <col min="513" max="514" width="10.7109375" style="1" customWidth="1"/>
    <col min="515" max="515" width="47.7109375" style="1" customWidth="1"/>
    <col min="516" max="516" width="14.7109375" style="1" customWidth="1"/>
    <col min="517" max="517" width="12.7109375" style="1" customWidth="1"/>
    <col min="518" max="519" width="15.7109375" style="1" customWidth="1"/>
    <col min="520" max="768" width="9.140625" style="1"/>
    <col min="769" max="770" width="10.7109375" style="1" customWidth="1"/>
    <col min="771" max="771" width="47.7109375" style="1" customWidth="1"/>
    <col min="772" max="772" width="14.7109375" style="1" customWidth="1"/>
    <col min="773" max="773" width="12.7109375" style="1" customWidth="1"/>
    <col min="774" max="775" width="15.7109375" style="1" customWidth="1"/>
    <col min="776" max="1024" width="9.140625" style="1"/>
    <col min="1025" max="1026" width="10.7109375" style="1" customWidth="1"/>
    <col min="1027" max="1027" width="47.7109375" style="1" customWidth="1"/>
    <col min="1028" max="1028" width="14.7109375" style="1" customWidth="1"/>
    <col min="1029" max="1029" width="12.7109375" style="1" customWidth="1"/>
    <col min="1030" max="1031" width="15.7109375" style="1" customWidth="1"/>
    <col min="1032" max="1280" width="9.140625" style="1"/>
    <col min="1281" max="1282" width="10.7109375" style="1" customWidth="1"/>
    <col min="1283" max="1283" width="47.7109375" style="1" customWidth="1"/>
    <col min="1284" max="1284" width="14.7109375" style="1" customWidth="1"/>
    <col min="1285" max="1285" width="12.7109375" style="1" customWidth="1"/>
    <col min="1286" max="1287" width="15.7109375" style="1" customWidth="1"/>
    <col min="1288" max="1536" width="9.140625" style="1"/>
    <col min="1537" max="1538" width="10.7109375" style="1" customWidth="1"/>
    <col min="1539" max="1539" width="47.7109375" style="1" customWidth="1"/>
    <col min="1540" max="1540" width="14.7109375" style="1" customWidth="1"/>
    <col min="1541" max="1541" width="12.7109375" style="1" customWidth="1"/>
    <col min="1542" max="1543" width="15.7109375" style="1" customWidth="1"/>
    <col min="1544" max="1792" width="9.140625" style="1"/>
    <col min="1793" max="1794" width="10.7109375" style="1" customWidth="1"/>
    <col min="1795" max="1795" width="47.7109375" style="1" customWidth="1"/>
    <col min="1796" max="1796" width="14.7109375" style="1" customWidth="1"/>
    <col min="1797" max="1797" width="12.7109375" style="1" customWidth="1"/>
    <col min="1798" max="1799" width="15.7109375" style="1" customWidth="1"/>
    <col min="1800" max="2048" width="9.140625" style="1"/>
    <col min="2049" max="2050" width="10.7109375" style="1" customWidth="1"/>
    <col min="2051" max="2051" width="47.7109375" style="1" customWidth="1"/>
    <col min="2052" max="2052" width="14.7109375" style="1" customWidth="1"/>
    <col min="2053" max="2053" width="12.7109375" style="1" customWidth="1"/>
    <col min="2054" max="2055" width="15.7109375" style="1" customWidth="1"/>
    <col min="2056" max="2304" width="9.140625" style="1"/>
    <col min="2305" max="2306" width="10.7109375" style="1" customWidth="1"/>
    <col min="2307" max="2307" width="47.7109375" style="1" customWidth="1"/>
    <col min="2308" max="2308" width="14.7109375" style="1" customWidth="1"/>
    <col min="2309" max="2309" width="12.7109375" style="1" customWidth="1"/>
    <col min="2310" max="2311" width="15.7109375" style="1" customWidth="1"/>
    <col min="2312" max="2560" width="9.140625" style="1"/>
    <col min="2561" max="2562" width="10.7109375" style="1" customWidth="1"/>
    <col min="2563" max="2563" width="47.7109375" style="1" customWidth="1"/>
    <col min="2564" max="2564" width="14.7109375" style="1" customWidth="1"/>
    <col min="2565" max="2565" width="12.7109375" style="1" customWidth="1"/>
    <col min="2566" max="2567" width="15.7109375" style="1" customWidth="1"/>
    <col min="2568" max="2816" width="9.140625" style="1"/>
    <col min="2817" max="2818" width="10.7109375" style="1" customWidth="1"/>
    <col min="2819" max="2819" width="47.7109375" style="1" customWidth="1"/>
    <col min="2820" max="2820" width="14.7109375" style="1" customWidth="1"/>
    <col min="2821" max="2821" width="12.7109375" style="1" customWidth="1"/>
    <col min="2822" max="2823" width="15.7109375" style="1" customWidth="1"/>
    <col min="2824" max="3072" width="9.140625" style="1"/>
    <col min="3073" max="3074" width="10.7109375" style="1" customWidth="1"/>
    <col min="3075" max="3075" width="47.7109375" style="1" customWidth="1"/>
    <col min="3076" max="3076" width="14.7109375" style="1" customWidth="1"/>
    <col min="3077" max="3077" width="12.7109375" style="1" customWidth="1"/>
    <col min="3078" max="3079" width="15.7109375" style="1" customWidth="1"/>
    <col min="3080" max="3328" width="9.140625" style="1"/>
    <col min="3329" max="3330" width="10.7109375" style="1" customWidth="1"/>
    <col min="3331" max="3331" width="47.7109375" style="1" customWidth="1"/>
    <col min="3332" max="3332" width="14.7109375" style="1" customWidth="1"/>
    <col min="3333" max="3333" width="12.7109375" style="1" customWidth="1"/>
    <col min="3334" max="3335" width="15.7109375" style="1" customWidth="1"/>
    <col min="3336" max="3584" width="9.140625" style="1"/>
    <col min="3585" max="3586" width="10.7109375" style="1" customWidth="1"/>
    <col min="3587" max="3587" width="47.7109375" style="1" customWidth="1"/>
    <col min="3588" max="3588" width="14.7109375" style="1" customWidth="1"/>
    <col min="3589" max="3589" width="12.7109375" style="1" customWidth="1"/>
    <col min="3590" max="3591" width="15.7109375" style="1" customWidth="1"/>
    <col min="3592" max="3840" width="9.140625" style="1"/>
    <col min="3841" max="3842" width="10.7109375" style="1" customWidth="1"/>
    <col min="3843" max="3843" width="47.7109375" style="1" customWidth="1"/>
    <col min="3844" max="3844" width="14.7109375" style="1" customWidth="1"/>
    <col min="3845" max="3845" width="12.7109375" style="1" customWidth="1"/>
    <col min="3846" max="3847" width="15.7109375" style="1" customWidth="1"/>
    <col min="3848" max="4096" width="9.140625" style="1"/>
    <col min="4097" max="4098" width="10.7109375" style="1" customWidth="1"/>
    <col min="4099" max="4099" width="47.7109375" style="1" customWidth="1"/>
    <col min="4100" max="4100" width="14.7109375" style="1" customWidth="1"/>
    <col min="4101" max="4101" width="12.7109375" style="1" customWidth="1"/>
    <col min="4102" max="4103" width="15.7109375" style="1" customWidth="1"/>
    <col min="4104" max="4352" width="9.140625" style="1"/>
    <col min="4353" max="4354" width="10.7109375" style="1" customWidth="1"/>
    <col min="4355" max="4355" width="47.7109375" style="1" customWidth="1"/>
    <col min="4356" max="4356" width="14.7109375" style="1" customWidth="1"/>
    <col min="4357" max="4357" width="12.7109375" style="1" customWidth="1"/>
    <col min="4358" max="4359" width="15.7109375" style="1" customWidth="1"/>
    <col min="4360" max="4608" width="9.140625" style="1"/>
    <col min="4609" max="4610" width="10.7109375" style="1" customWidth="1"/>
    <col min="4611" max="4611" width="47.7109375" style="1" customWidth="1"/>
    <col min="4612" max="4612" width="14.7109375" style="1" customWidth="1"/>
    <col min="4613" max="4613" width="12.7109375" style="1" customWidth="1"/>
    <col min="4614" max="4615" width="15.7109375" style="1" customWidth="1"/>
    <col min="4616" max="4864" width="9.140625" style="1"/>
    <col min="4865" max="4866" width="10.7109375" style="1" customWidth="1"/>
    <col min="4867" max="4867" width="47.7109375" style="1" customWidth="1"/>
    <col min="4868" max="4868" width="14.7109375" style="1" customWidth="1"/>
    <col min="4869" max="4869" width="12.7109375" style="1" customWidth="1"/>
    <col min="4870" max="4871" width="15.7109375" style="1" customWidth="1"/>
    <col min="4872" max="5120" width="9.140625" style="1"/>
    <col min="5121" max="5122" width="10.7109375" style="1" customWidth="1"/>
    <col min="5123" max="5123" width="47.7109375" style="1" customWidth="1"/>
    <col min="5124" max="5124" width="14.7109375" style="1" customWidth="1"/>
    <col min="5125" max="5125" width="12.7109375" style="1" customWidth="1"/>
    <col min="5126" max="5127" width="15.7109375" style="1" customWidth="1"/>
    <col min="5128" max="5376" width="9.140625" style="1"/>
    <col min="5377" max="5378" width="10.7109375" style="1" customWidth="1"/>
    <col min="5379" max="5379" width="47.7109375" style="1" customWidth="1"/>
    <col min="5380" max="5380" width="14.7109375" style="1" customWidth="1"/>
    <col min="5381" max="5381" width="12.7109375" style="1" customWidth="1"/>
    <col min="5382" max="5383" width="15.7109375" style="1" customWidth="1"/>
    <col min="5384" max="5632" width="9.140625" style="1"/>
    <col min="5633" max="5634" width="10.7109375" style="1" customWidth="1"/>
    <col min="5635" max="5635" width="47.7109375" style="1" customWidth="1"/>
    <col min="5636" max="5636" width="14.7109375" style="1" customWidth="1"/>
    <col min="5637" max="5637" width="12.7109375" style="1" customWidth="1"/>
    <col min="5638" max="5639" width="15.7109375" style="1" customWidth="1"/>
    <col min="5640" max="5888" width="9.140625" style="1"/>
    <col min="5889" max="5890" width="10.7109375" style="1" customWidth="1"/>
    <col min="5891" max="5891" width="47.7109375" style="1" customWidth="1"/>
    <col min="5892" max="5892" width="14.7109375" style="1" customWidth="1"/>
    <col min="5893" max="5893" width="12.7109375" style="1" customWidth="1"/>
    <col min="5894" max="5895" width="15.7109375" style="1" customWidth="1"/>
    <col min="5896" max="6144" width="9.140625" style="1"/>
    <col min="6145" max="6146" width="10.7109375" style="1" customWidth="1"/>
    <col min="6147" max="6147" width="47.7109375" style="1" customWidth="1"/>
    <col min="6148" max="6148" width="14.7109375" style="1" customWidth="1"/>
    <col min="6149" max="6149" width="12.7109375" style="1" customWidth="1"/>
    <col min="6150" max="6151" width="15.7109375" style="1" customWidth="1"/>
    <col min="6152" max="6400" width="9.140625" style="1"/>
    <col min="6401" max="6402" width="10.7109375" style="1" customWidth="1"/>
    <col min="6403" max="6403" width="47.7109375" style="1" customWidth="1"/>
    <col min="6404" max="6404" width="14.7109375" style="1" customWidth="1"/>
    <col min="6405" max="6405" width="12.7109375" style="1" customWidth="1"/>
    <col min="6406" max="6407" width="15.7109375" style="1" customWidth="1"/>
    <col min="6408" max="6656" width="9.140625" style="1"/>
    <col min="6657" max="6658" width="10.7109375" style="1" customWidth="1"/>
    <col min="6659" max="6659" width="47.7109375" style="1" customWidth="1"/>
    <col min="6660" max="6660" width="14.7109375" style="1" customWidth="1"/>
    <col min="6661" max="6661" width="12.7109375" style="1" customWidth="1"/>
    <col min="6662" max="6663" width="15.7109375" style="1" customWidth="1"/>
    <col min="6664" max="6912" width="9.140625" style="1"/>
    <col min="6913" max="6914" width="10.7109375" style="1" customWidth="1"/>
    <col min="6915" max="6915" width="47.7109375" style="1" customWidth="1"/>
    <col min="6916" max="6916" width="14.7109375" style="1" customWidth="1"/>
    <col min="6917" max="6917" width="12.7109375" style="1" customWidth="1"/>
    <col min="6918" max="6919" width="15.7109375" style="1" customWidth="1"/>
    <col min="6920" max="7168" width="9.140625" style="1"/>
    <col min="7169" max="7170" width="10.7109375" style="1" customWidth="1"/>
    <col min="7171" max="7171" width="47.7109375" style="1" customWidth="1"/>
    <col min="7172" max="7172" width="14.7109375" style="1" customWidth="1"/>
    <col min="7173" max="7173" width="12.7109375" style="1" customWidth="1"/>
    <col min="7174" max="7175" width="15.7109375" style="1" customWidth="1"/>
    <col min="7176" max="7424" width="9.140625" style="1"/>
    <col min="7425" max="7426" width="10.7109375" style="1" customWidth="1"/>
    <col min="7427" max="7427" width="47.7109375" style="1" customWidth="1"/>
    <col min="7428" max="7428" width="14.7109375" style="1" customWidth="1"/>
    <col min="7429" max="7429" width="12.7109375" style="1" customWidth="1"/>
    <col min="7430" max="7431" width="15.7109375" style="1" customWidth="1"/>
    <col min="7432" max="7680" width="9.140625" style="1"/>
    <col min="7681" max="7682" width="10.7109375" style="1" customWidth="1"/>
    <col min="7683" max="7683" width="47.7109375" style="1" customWidth="1"/>
    <col min="7684" max="7684" width="14.7109375" style="1" customWidth="1"/>
    <col min="7685" max="7685" width="12.7109375" style="1" customWidth="1"/>
    <col min="7686" max="7687" width="15.7109375" style="1" customWidth="1"/>
    <col min="7688" max="7936" width="9.140625" style="1"/>
    <col min="7937" max="7938" width="10.7109375" style="1" customWidth="1"/>
    <col min="7939" max="7939" width="47.7109375" style="1" customWidth="1"/>
    <col min="7940" max="7940" width="14.7109375" style="1" customWidth="1"/>
    <col min="7941" max="7941" width="12.7109375" style="1" customWidth="1"/>
    <col min="7942" max="7943" width="15.7109375" style="1" customWidth="1"/>
    <col min="7944" max="8192" width="9.140625" style="1"/>
    <col min="8193" max="8194" width="10.7109375" style="1" customWidth="1"/>
    <col min="8195" max="8195" width="47.7109375" style="1" customWidth="1"/>
    <col min="8196" max="8196" width="14.7109375" style="1" customWidth="1"/>
    <col min="8197" max="8197" width="12.7109375" style="1" customWidth="1"/>
    <col min="8198" max="8199" width="15.7109375" style="1" customWidth="1"/>
    <col min="8200" max="8448" width="9.140625" style="1"/>
    <col min="8449" max="8450" width="10.7109375" style="1" customWidth="1"/>
    <col min="8451" max="8451" width="47.7109375" style="1" customWidth="1"/>
    <col min="8452" max="8452" width="14.7109375" style="1" customWidth="1"/>
    <col min="8453" max="8453" width="12.7109375" style="1" customWidth="1"/>
    <col min="8454" max="8455" width="15.7109375" style="1" customWidth="1"/>
    <col min="8456" max="8704" width="9.140625" style="1"/>
    <col min="8705" max="8706" width="10.7109375" style="1" customWidth="1"/>
    <col min="8707" max="8707" width="47.7109375" style="1" customWidth="1"/>
    <col min="8708" max="8708" width="14.7109375" style="1" customWidth="1"/>
    <col min="8709" max="8709" width="12.7109375" style="1" customWidth="1"/>
    <col min="8710" max="8711" width="15.7109375" style="1" customWidth="1"/>
    <col min="8712" max="8960" width="9.140625" style="1"/>
    <col min="8961" max="8962" width="10.7109375" style="1" customWidth="1"/>
    <col min="8963" max="8963" width="47.7109375" style="1" customWidth="1"/>
    <col min="8964" max="8964" width="14.7109375" style="1" customWidth="1"/>
    <col min="8965" max="8965" width="12.7109375" style="1" customWidth="1"/>
    <col min="8966" max="8967" width="15.7109375" style="1" customWidth="1"/>
    <col min="8968" max="9216" width="9.140625" style="1"/>
    <col min="9217" max="9218" width="10.7109375" style="1" customWidth="1"/>
    <col min="9219" max="9219" width="47.7109375" style="1" customWidth="1"/>
    <col min="9220" max="9220" width="14.7109375" style="1" customWidth="1"/>
    <col min="9221" max="9221" width="12.7109375" style="1" customWidth="1"/>
    <col min="9222" max="9223" width="15.7109375" style="1" customWidth="1"/>
    <col min="9224" max="9472" width="9.140625" style="1"/>
    <col min="9473" max="9474" width="10.7109375" style="1" customWidth="1"/>
    <col min="9475" max="9475" width="47.7109375" style="1" customWidth="1"/>
    <col min="9476" max="9476" width="14.7109375" style="1" customWidth="1"/>
    <col min="9477" max="9477" width="12.7109375" style="1" customWidth="1"/>
    <col min="9478" max="9479" width="15.7109375" style="1" customWidth="1"/>
    <col min="9480" max="9728" width="9.140625" style="1"/>
    <col min="9729" max="9730" width="10.7109375" style="1" customWidth="1"/>
    <col min="9731" max="9731" width="47.7109375" style="1" customWidth="1"/>
    <col min="9732" max="9732" width="14.7109375" style="1" customWidth="1"/>
    <col min="9733" max="9733" width="12.7109375" style="1" customWidth="1"/>
    <col min="9734" max="9735" width="15.7109375" style="1" customWidth="1"/>
    <col min="9736" max="9984" width="9.140625" style="1"/>
    <col min="9985" max="9986" width="10.7109375" style="1" customWidth="1"/>
    <col min="9987" max="9987" width="47.7109375" style="1" customWidth="1"/>
    <col min="9988" max="9988" width="14.7109375" style="1" customWidth="1"/>
    <col min="9989" max="9989" width="12.7109375" style="1" customWidth="1"/>
    <col min="9990" max="9991" width="15.7109375" style="1" customWidth="1"/>
    <col min="9992" max="10240" width="9.140625" style="1"/>
    <col min="10241" max="10242" width="10.7109375" style="1" customWidth="1"/>
    <col min="10243" max="10243" width="47.7109375" style="1" customWidth="1"/>
    <col min="10244" max="10244" width="14.7109375" style="1" customWidth="1"/>
    <col min="10245" max="10245" width="12.7109375" style="1" customWidth="1"/>
    <col min="10246" max="10247" width="15.7109375" style="1" customWidth="1"/>
    <col min="10248" max="10496" width="9.140625" style="1"/>
    <col min="10497" max="10498" width="10.7109375" style="1" customWidth="1"/>
    <col min="10499" max="10499" width="47.7109375" style="1" customWidth="1"/>
    <col min="10500" max="10500" width="14.7109375" style="1" customWidth="1"/>
    <col min="10501" max="10501" width="12.7109375" style="1" customWidth="1"/>
    <col min="10502" max="10503" width="15.7109375" style="1" customWidth="1"/>
    <col min="10504" max="10752" width="9.140625" style="1"/>
    <col min="10753" max="10754" width="10.7109375" style="1" customWidth="1"/>
    <col min="10755" max="10755" width="47.7109375" style="1" customWidth="1"/>
    <col min="10756" max="10756" width="14.7109375" style="1" customWidth="1"/>
    <col min="10757" max="10757" width="12.7109375" style="1" customWidth="1"/>
    <col min="10758" max="10759" width="15.7109375" style="1" customWidth="1"/>
    <col min="10760" max="11008" width="9.140625" style="1"/>
    <col min="11009" max="11010" width="10.7109375" style="1" customWidth="1"/>
    <col min="11011" max="11011" width="47.7109375" style="1" customWidth="1"/>
    <col min="11012" max="11012" width="14.7109375" style="1" customWidth="1"/>
    <col min="11013" max="11013" width="12.7109375" style="1" customWidth="1"/>
    <col min="11014" max="11015" width="15.7109375" style="1" customWidth="1"/>
    <col min="11016" max="11264" width="9.140625" style="1"/>
    <col min="11265" max="11266" width="10.7109375" style="1" customWidth="1"/>
    <col min="11267" max="11267" width="47.7109375" style="1" customWidth="1"/>
    <col min="11268" max="11268" width="14.7109375" style="1" customWidth="1"/>
    <col min="11269" max="11269" width="12.7109375" style="1" customWidth="1"/>
    <col min="11270" max="11271" width="15.7109375" style="1" customWidth="1"/>
    <col min="11272" max="11520" width="9.140625" style="1"/>
    <col min="11521" max="11522" width="10.7109375" style="1" customWidth="1"/>
    <col min="11523" max="11523" width="47.7109375" style="1" customWidth="1"/>
    <col min="11524" max="11524" width="14.7109375" style="1" customWidth="1"/>
    <col min="11525" max="11525" width="12.7109375" style="1" customWidth="1"/>
    <col min="11526" max="11527" width="15.7109375" style="1" customWidth="1"/>
    <col min="11528" max="11776" width="9.140625" style="1"/>
    <col min="11777" max="11778" width="10.7109375" style="1" customWidth="1"/>
    <col min="11779" max="11779" width="47.7109375" style="1" customWidth="1"/>
    <col min="11780" max="11780" width="14.7109375" style="1" customWidth="1"/>
    <col min="11781" max="11781" width="12.7109375" style="1" customWidth="1"/>
    <col min="11782" max="11783" width="15.7109375" style="1" customWidth="1"/>
    <col min="11784" max="12032" width="9.140625" style="1"/>
    <col min="12033" max="12034" width="10.7109375" style="1" customWidth="1"/>
    <col min="12035" max="12035" width="47.7109375" style="1" customWidth="1"/>
    <col min="12036" max="12036" width="14.7109375" style="1" customWidth="1"/>
    <col min="12037" max="12037" width="12.7109375" style="1" customWidth="1"/>
    <col min="12038" max="12039" width="15.7109375" style="1" customWidth="1"/>
    <col min="12040" max="12288" width="9.140625" style="1"/>
    <col min="12289" max="12290" width="10.7109375" style="1" customWidth="1"/>
    <col min="12291" max="12291" width="47.7109375" style="1" customWidth="1"/>
    <col min="12292" max="12292" width="14.7109375" style="1" customWidth="1"/>
    <col min="12293" max="12293" width="12.7109375" style="1" customWidth="1"/>
    <col min="12294" max="12295" width="15.7109375" style="1" customWidth="1"/>
    <col min="12296" max="12544" width="9.140625" style="1"/>
    <col min="12545" max="12546" width="10.7109375" style="1" customWidth="1"/>
    <col min="12547" max="12547" width="47.7109375" style="1" customWidth="1"/>
    <col min="12548" max="12548" width="14.7109375" style="1" customWidth="1"/>
    <col min="12549" max="12549" width="12.7109375" style="1" customWidth="1"/>
    <col min="12550" max="12551" width="15.7109375" style="1" customWidth="1"/>
    <col min="12552" max="12800" width="9.140625" style="1"/>
    <col min="12801" max="12802" width="10.7109375" style="1" customWidth="1"/>
    <col min="12803" max="12803" width="47.7109375" style="1" customWidth="1"/>
    <col min="12804" max="12804" width="14.7109375" style="1" customWidth="1"/>
    <col min="12805" max="12805" width="12.7109375" style="1" customWidth="1"/>
    <col min="12806" max="12807" width="15.7109375" style="1" customWidth="1"/>
    <col min="12808" max="13056" width="9.140625" style="1"/>
    <col min="13057" max="13058" width="10.7109375" style="1" customWidth="1"/>
    <col min="13059" max="13059" width="47.7109375" style="1" customWidth="1"/>
    <col min="13060" max="13060" width="14.7109375" style="1" customWidth="1"/>
    <col min="13061" max="13061" width="12.7109375" style="1" customWidth="1"/>
    <col min="13062" max="13063" width="15.7109375" style="1" customWidth="1"/>
    <col min="13064" max="13312" width="9.140625" style="1"/>
    <col min="13313" max="13314" width="10.7109375" style="1" customWidth="1"/>
    <col min="13315" max="13315" width="47.7109375" style="1" customWidth="1"/>
    <col min="13316" max="13316" width="14.7109375" style="1" customWidth="1"/>
    <col min="13317" max="13317" width="12.7109375" style="1" customWidth="1"/>
    <col min="13318" max="13319" width="15.7109375" style="1" customWidth="1"/>
    <col min="13320" max="13568" width="9.140625" style="1"/>
    <col min="13569" max="13570" width="10.7109375" style="1" customWidth="1"/>
    <col min="13571" max="13571" width="47.7109375" style="1" customWidth="1"/>
    <col min="13572" max="13572" width="14.7109375" style="1" customWidth="1"/>
    <col min="13573" max="13573" width="12.7109375" style="1" customWidth="1"/>
    <col min="13574" max="13575" width="15.7109375" style="1" customWidth="1"/>
    <col min="13576" max="13824" width="9.140625" style="1"/>
    <col min="13825" max="13826" width="10.7109375" style="1" customWidth="1"/>
    <col min="13827" max="13827" width="47.7109375" style="1" customWidth="1"/>
    <col min="13828" max="13828" width="14.7109375" style="1" customWidth="1"/>
    <col min="13829" max="13829" width="12.7109375" style="1" customWidth="1"/>
    <col min="13830" max="13831" width="15.7109375" style="1" customWidth="1"/>
    <col min="13832" max="14080" width="9.140625" style="1"/>
    <col min="14081" max="14082" width="10.7109375" style="1" customWidth="1"/>
    <col min="14083" max="14083" width="47.7109375" style="1" customWidth="1"/>
    <col min="14084" max="14084" width="14.7109375" style="1" customWidth="1"/>
    <col min="14085" max="14085" width="12.7109375" style="1" customWidth="1"/>
    <col min="14086" max="14087" width="15.7109375" style="1" customWidth="1"/>
    <col min="14088" max="14336" width="9.140625" style="1"/>
    <col min="14337" max="14338" width="10.7109375" style="1" customWidth="1"/>
    <col min="14339" max="14339" width="47.7109375" style="1" customWidth="1"/>
    <col min="14340" max="14340" width="14.7109375" style="1" customWidth="1"/>
    <col min="14341" max="14341" width="12.7109375" style="1" customWidth="1"/>
    <col min="14342" max="14343" width="15.7109375" style="1" customWidth="1"/>
    <col min="14344" max="14592" width="9.140625" style="1"/>
    <col min="14593" max="14594" width="10.7109375" style="1" customWidth="1"/>
    <col min="14595" max="14595" width="47.7109375" style="1" customWidth="1"/>
    <col min="14596" max="14596" width="14.7109375" style="1" customWidth="1"/>
    <col min="14597" max="14597" width="12.7109375" style="1" customWidth="1"/>
    <col min="14598" max="14599" width="15.7109375" style="1" customWidth="1"/>
    <col min="14600" max="14848" width="9.140625" style="1"/>
    <col min="14849" max="14850" width="10.7109375" style="1" customWidth="1"/>
    <col min="14851" max="14851" width="47.7109375" style="1" customWidth="1"/>
    <col min="14852" max="14852" width="14.7109375" style="1" customWidth="1"/>
    <col min="14853" max="14853" width="12.7109375" style="1" customWidth="1"/>
    <col min="14854" max="14855" width="15.7109375" style="1" customWidth="1"/>
    <col min="14856" max="15104" width="9.140625" style="1"/>
    <col min="15105" max="15106" width="10.7109375" style="1" customWidth="1"/>
    <col min="15107" max="15107" width="47.7109375" style="1" customWidth="1"/>
    <col min="15108" max="15108" width="14.7109375" style="1" customWidth="1"/>
    <col min="15109" max="15109" width="12.7109375" style="1" customWidth="1"/>
    <col min="15110" max="15111" width="15.7109375" style="1" customWidth="1"/>
    <col min="15112" max="15360" width="9.140625" style="1"/>
    <col min="15361" max="15362" width="10.7109375" style="1" customWidth="1"/>
    <col min="15363" max="15363" width="47.7109375" style="1" customWidth="1"/>
    <col min="15364" max="15364" width="14.7109375" style="1" customWidth="1"/>
    <col min="15365" max="15365" width="12.7109375" style="1" customWidth="1"/>
    <col min="15366" max="15367" width="15.7109375" style="1" customWidth="1"/>
    <col min="15368" max="15616" width="9.140625" style="1"/>
    <col min="15617" max="15618" width="10.7109375" style="1" customWidth="1"/>
    <col min="15619" max="15619" width="47.7109375" style="1" customWidth="1"/>
    <col min="15620" max="15620" width="14.7109375" style="1" customWidth="1"/>
    <col min="15621" max="15621" width="12.7109375" style="1" customWidth="1"/>
    <col min="15622" max="15623" width="15.7109375" style="1" customWidth="1"/>
    <col min="15624" max="15872" width="9.140625" style="1"/>
    <col min="15873" max="15874" width="10.7109375" style="1" customWidth="1"/>
    <col min="15875" max="15875" width="47.7109375" style="1" customWidth="1"/>
    <col min="15876" max="15876" width="14.7109375" style="1" customWidth="1"/>
    <col min="15877" max="15877" width="12.7109375" style="1" customWidth="1"/>
    <col min="15878" max="15879" width="15.7109375" style="1" customWidth="1"/>
    <col min="15880" max="16128" width="9.140625" style="1"/>
    <col min="16129" max="16130" width="10.7109375" style="1" customWidth="1"/>
    <col min="16131" max="16131" width="47.7109375" style="1" customWidth="1"/>
    <col min="16132" max="16132" width="14.7109375" style="1" customWidth="1"/>
    <col min="16133" max="16133" width="12.7109375" style="1" customWidth="1"/>
    <col min="16134" max="16135" width="15.7109375" style="1" customWidth="1"/>
    <col min="16136" max="16384" width="9.140625" style="1"/>
  </cols>
  <sheetData>
    <row r="1" spans="1:7" ht="53.25" customHeight="1">
      <c r="A1" s="210" t="s">
        <v>480</v>
      </c>
      <c r="B1" s="210"/>
      <c r="C1" s="210"/>
      <c r="D1" s="210"/>
      <c r="E1" s="210"/>
      <c r="F1" s="210"/>
      <c r="G1" s="210"/>
    </row>
    <row r="2" spans="1:7" ht="43.5" customHeight="1">
      <c r="A2" s="206" t="s">
        <v>237</v>
      </c>
      <c r="B2" s="207"/>
      <c r="C2" s="207"/>
      <c r="D2" s="207"/>
      <c r="E2" s="207"/>
      <c r="F2" s="207"/>
      <c r="G2" s="207"/>
    </row>
    <row r="3" spans="1:7" s="84" customFormat="1" ht="15" customHeight="1">
      <c r="A3" s="82" t="s">
        <v>0</v>
      </c>
      <c r="B3" s="83" t="s">
        <v>238</v>
      </c>
      <c r="D3" s="85"/>
      <c r="E3" s="86"/>
      <c r="F3" s="87"/>
      <c r="G3" s="88"/>
    </row>
    <row r="4" spans="1:7" s="84" customFormat="1" ht="15" customHeight="1">
      <c r="A4" s="82" t="s">
        <v>239</v>
      </c>
      <c r="B4" s="83" t="s">
        <v>240</v>
      </c>
      <c r="D4" s="85"/>
      <c r="E4" s="86"/>
      <c r="F4" s="87"/>
      <c r="G4" s="88"/>
    </row>
    <row r="5" spans="1:7" s="84" customFormat="1" ht="15" customHeight="1">
      <c r="A5" s="82" t="s">
        <v>1</v>
      </c>
      <c r="B5" s="83" t="s">
        <v>464</v>
      </c>
      <c r="D5" s="85"/>
      <c r="E5" s="86"/>
      <c r="F5" s="87"/>
      <c r="G5" s="88"/>
    </row>
    <row r="6" spans="1:7" s="84" customFormat="1" ht="15" customHeight="1">
      <c r="A6" s="82" t="s">
        <v>235</v>
      </c>
      <c r="B6" s="83" t="s">
        <v>243</v>
      </c>
      <c r="D6" s="85"/>
      <c r="E6" s="86"/>
      <c r="F6" s="87"/>
      <c r="G6" s="88"/>
    </row>
    <row r="7" spans="1:7" s="84" customFormat="1" ht="20.100000000000001" customHeight="1">
      <c r="A7" s="82" t="s">
        <v>2</v>
      </c>
      <c r="B7" s="83" t="s">
        <v>242</v>
      </c>
      <c r="C7" s="205" t="s">
        <v>3</v>
      </c>
      <c r="D7" s="205"/>
      <c r="E7" s="205"/>
      <c r="F7" s="205"/>
      <c r="G7" s="205"/>
    </row>
    <row r="8" spans="1:7" s="84" customFormat="1" ht="20.100000000000001" customHeight="1">
      <c r="A8" s="82"/>
      <c r="B8" s="83"/>
      <c r="C8" s="147"/>
      <c r="D8" s="147"/>
      <c r="E8" s="147"/>
      <c r="F8" s="147"/>
      <c r="G8" s="147"/>
    </row>
    <row r="9" spans="1:7" s="95" customFormat="1" ht="32.1" customHeight="1" thickBot="1">
      <c r="A9" s="90" t="s">
        <v>4</v>
      </c>
      <c r="B9" s="90" t="s">
        <v>5</v>
      </c>
      <c r="C9" s="91" t="s">
        <v>6</v>
      </c>
      <c r="D9" s="90" t="s">
        <v>7</v>
      </c>
      <c r="E9" s="92" t="s">
        <v>8</v>
      </c>
      <c r="F9" s="93" t="s">
        <v>9</v>
      </c>
      <c r="G9" s="94" t="s">
        <v>10</v>
      </c>
    </row>
    <row r="10" spans="1:7" s="101" customFormat="1" ht="15">
      <c r="A10" s="96"/>
      <c r="B10" s="96"/>
      <c r="C10" s="97"/>
      <c r="D10" s="96"/>
      <c r="E10" s="98"/>
      <c r="F10" s="99"/>
      <c r="G10" s="100"/>
    </row>
    <row r="11" spans="1:7" s="101" customFormat="1" ht="15">
      <c r="A11" s="96"/>
      <c r="B11" s="96"/>
      <c r="C11" s="102" t="s">
        <v>449</v>
      </c>
      <c r="D11" s="96"/>
      <c r="E11" s="98"/>
      <c r="F11" s="103" t="s">
        <v>12</v>
      </c>
      <c r="G11" s="104">
        <f>SUM(G13:G15)</f>
        <v>0</v>
      </c>
    </row>
    <row r="12" spans="1:7" s="101" customFormat="1" ht="15">
      <c r="A12" s="96"/>
      <c r="B12" s="96"/>
      <c r="C12" s="97"/>
      <c r="D12" s="96"/>
      <c r="E12" s="98"/>
      <c r="F12" s="99"/>
      <c r="G12" s="100"/>
    </row>
    <row r="13" spans="1:7" s="101" customFormat="1" ht="15">
      <c r="A13" s="2"/>
      <c r="B13" s="2"/>
      <c r="C13" s="102" t="s">
        <v>13</v>
      </c>
      <c r="D13" s="2"/>
      <c r="E13" s="86"/>
      <c r="F13" s="105"/>
      <c r="G13" s="88"/>
    </row>
    <row r="14" spans="1:7" s="101" customFormat="1" ht="25.5">
      <c r="A14" s="2" t="s">
        <v>14</v>
      </c>
      <c r="B14" s="3"/>
      <c r="C14" s="106" t="s">
        <v>448</v>
      </c>
      <c r="D14" s="2" t="s">
        <v>447</v>
      </c>
      <c r="E14" s="107">
        <v>20</v>
      </c>
      <c r="F14" s="176">
        <v>0</v>
      </c>
      <c r="G14" s="88">
        <f>ROUND(E14*F14,2)</f>
        <v>0</v>
      </c>
    </row>
    <row r="15" spans="1:7" s="101" customFormat="1" ht="25.5">
      <c r="A15" s="2" t="s">
        <v>16</v>
      </c>
      <c r="B15" s="3"/>
      <c r="C15" s="106" t="s">
        <v>446</v>
      </c>
      <c r="D15" s="3" t="s">
        <v>15</v>
      </c>
      <c r="E15" s="86">
        <v>4</v>
      </c>
      <c r="F15" s="176">
        <v>0</v>
      </c>
      <c r="G15" s="88">
        <f>ROUND(E15*F15,2)</f>
        <v>0</v>
      </c>
    </row>
    <row r="16" spans="1:7" s="101" customFormat="1" ht="15">
      <c r="A16" s="96"/>
      <c r="B16" s="96"/>
      <c r="C16" s="97"/>
      <c r="D16" s="96"/>
      <c r="E16" s="98"/>
      <c r="F16" s="99"/>
      <c r="G16" s="100"/>
    </row>
    <row r="17" spans="1:7">
      <c r="A17" s="2"/>
      <c r="B17" s="2"/>
      <c r="C17" s="102" t="s">
        <v>65</v>
      </c>
      <c r="D17" s="2"/>
      <c r="F17" s="103" t="s">
        <v>66</v>
      </c>
      <c r="G17" s="104">
        <f>SUM(G20:G33)</f>
        <v>0</v>
      </c>
    </row>
    <row r="18" spans="1:7" s="110" customFormat="1">
      <c r="A18" s="4"/>
      <c r="B18" s="4"/>
      <c r="C18" s="5"/>
      <c r="D18" s="4"/>
      <c r="E18" s="7"/>
      <c r="F18" s="108"/>
      <c r="G18" s="109"/>
    </row>
    <row r="19" spans="1:7">
      <c r="A19" s="2"/>
      <c r="B19" s="2"/>
      <c r="C19" s="102" t="s">
        <v>17</v>
      </c>
      <c r="D19" s="2"/>
    </row>
    <row r="20" spans="1:7" ht="51">
      <c r="A20" s="2" t="s">
        <v>14</v>
      </c>
      <c r="B20" s="3" t="s">
        <v>219</v>
      </c>
      <c r="C20" s="111" t="s">
        <v>217</v>
      </c>
      <c r="D20" s="2" t="s">
        <v>19</v>
      </c>
      <c r="E20" s="86">
        <v>18</v>
      </c>
      <c r="F20" s="176">
        <v>0</v>
      </c>
      <c r="G20" s="88">
        <f>ROUND(E20*F20,2)</f>
        <v>0</v>
      </c>
    </row>
    <row r="21" spans="1:7" ht="25.5">
      <c r="A21" s="2"/>
      <c r="B21" s="2"/>
      <c r="C21" s="112" t="s">
        <v>445</v>
      </c>
      <c r="D21" s="2"/>
    </row>
    <row r="22" spans="1:7" s="110" customFormat="1">
      <c r="A22" s="3" t="s">
        <v>16</v>
      </c>
      <c r="B22" s="3" t="s">
        <v>176</v>
      </c>
      <c r="C22" s="113" t="s">
        <v>177</v>
      </c>
      <c r="D22" s="2" t="s">
        <v>19</v>
      </c>
      <c r="E22" s="86">
        <v>3</v>
      </c>
      <c r="F22" s="176">
        <v>0</v>
      </c>
      <c r="G22" s="88">
        <f>ROUND(E22*F22,2)</f>
        <v>0</v>
      </c>
    </row>
    <row r="23" spans="1:7" s="110" customFormat="1" ht="25.5">
      <c r="A23" s="2"/>
      <c r="B23" s="3"/>
      <c r="C23" s="112" t="s">
        <v>178</v>
      </c>
      <c r="D23" s="2"/>
      <c r="E23" s="86"/>
      <c r="F23" s="105"/>
      <c r="G23" s="88"/>
    </row>
    <row r="24" spans="1:7" s="110" customFormat="1">
      <c r="A24" s="4"/>
      <c r="B24" s="4"/>
      <c r="C24" s="114"/>
      <c r="D24" s="4"/>
      <c r="E24" s="7"/>
      <c r="F24" s="115"/>
      <c r="G24" s="116"/>
    </row>
    <row r="25" spans="1:7">
      <c r="A25" s="2"/>
      <c r="B25" s="2"/>
      <c r="C25" s="102" t="s">
        <v>20</v>
      </c>
      <c r="D25" s="2"/>
    </row>
    <row r="26" spans="1:7" ht="25.5">
      <c r="A26" s="2" t="s">
        <v>14</v>
      </c>
      <c r="B26" s="2" t="s">
        <v>44</v>
      </c>
      <c r="C26" s="106" t="s">
        <v>45</v>
      </c>
      <c r="D26" s="2" t="s">
        <v>21</v>
      </c>
      <c r="E26" s="86">
        <v>12</v>
      </c>
      <c r="F26" s="176">
        <v>0</v>
      </c>
      <c r="G26" s="88">
        <f>ROUND(E26*F26,2)</f>
        <v>0</v>
      </c>
    </row>
    <row r="27" spans="1:7" s="110" customFormat="1">
      <c r="A27" s="4"/>
      <c r="B27" s="4"/>
      <c r="C27" s="114"/>
      <c r="D27" s="4"/>
      <c r="E27" s="7"/>
      <c r="F27" s="115"/>
      <c r="G27" s="116"/>
    </row>
    <row r="28" spans="1:7">
      <c r="A28" s="2"/>
      <c r="B28" s="2"/>
      <c r="C28" s="102" t="s">
        <v>71</v>
      </c>
      <c r="D28" s="2"/>
    </row>
    <row r="29" spans="1:7">
      <c r="A29" s="2" t="s">
        <v>14</v>
      </c>
      <c r="B29" s="2"/>
      <c r="C29" s="106" t="s">
        <v>23</v>
      </c>
      <c r="D29" s="2" t="s">
        <v>19</v>
      </c>
      <c r="E29" s="86">
        <v>16</v>
      </c>
      <c r="F29" s="176">
        <v>0</v>
      </c>
      <c r="G29" s="88">
        <f>ROUND(E29*F29,2)</f>
        <v>0</v>
      </c>
    </row>
    <row r="30" spans="1:7">
      <c r="A30" s="2"/>
      <c r="B30" s="2"/>
      <c r="C30" s="117" t="s">
        <v>462</v>
      </c>
      <c r="D30" s="2"/>
    </row>
    <row r="31" spans="1:7" ht="25.5">
      <c r="A31" s="2" t="s">
        <v>16</v>
      </c>
      <c r="B31" s="2" t="s">
        <v>131</v>
      </c>
      <c r="C31" s="106" t="s">
        <v>132</v>
      </c>
      <c r="D31" s="2" t="s">
        <v>19</v>
      </c>
      <c r="E31" s="86">
        <v>6</v>
      </c>
      <c r="F31" s="176">
        <v>0</v>
      </c>
      <c r="G31" s="88">
        <f>ROUND(E31*F31,2)</f>
        <v>0</v>
      </c>
    </row>
    <row r="32" spans="1:7" ht="38.25">
      <c r="A32" s="2"/>
      <c r="B32" s="2"/>
      <c r="C32" s="112" t="s">
        <v>220</v>
      </c>
      <c r="D32" s="2"/>
    </row>
    <row r="33" spans="1:7" s="110" customFormat="1">
      <c r="A33" s="4"/>
      <c r="B33" s="4"/>
      <c r="C33" s="112"/>
      <c r="D33" s="4"/>
      <c r="E33" s="7"/>
      <c r="F33" s="115"/>
      <c r="G33" s="116"/>
    </row>
    <row r="34" spans="1:7" s="110" customFormat="1">
      <c r="A34" s="4"/>
      <c r="B34" s="4"/>
      <c r="C34" s="114"/>
      <c r="D34" s="4"/>
      <c r="E34" s="7"/>
      <c r="F34" s="115"/>
      <c r="G34" s="116"/>
    </row>
    <row r="35" spans="1:7">
      <c r="A35" s="2"/>
      <c r="B35" s="2"/>
      <c r="C35" s="102" t="s">
        <v>444</v>
      </c>
      <c r="D35" s="2"/>
      <c r="F35" s="103" t="s">
        <v>443</v>
      </c>
      <c r="G35" s="104">
        <f>SUM(G37:G43)</f>
        <v>1350</v>
      </c>
    </row>
    <row r="36" spans="1:7" s="110" customFormat="1">
      <c r="A36" s="4"/>
      <c r="B36" s="4"/>
      <c r="C36" s="5"/>
      <c r="D36" s="4"/>
      <c r="E36" s="7"/>
      <c r="F36" s="108"/>
      <c r="G36" s="109"/>
    </row>
    <row r="37" spans="1:7" ht="63.75">
      <c r="A37" s="2" t="s">
        <v>14</v>
      </c>
      <c r="B37" s="3"/>
      <c r="C37" s="145" t="s">
        <v>463</v>
      </c>
      <c r="D37" s="2" t="s">
        <v>32</v>
      </c>
      <c r="E37" s="86">
        <v>20</v>
      </c>
      <c r="F37" s="176">
        <v>0</v>
      </c>
      <c r="G37" s="88">
        <f>ROUND(E37*F37,2)</f>
        <v>0</v>
      </c>
    </row>
    <row r="38" spans="1:7" ht="25.5">
      <c r="A38" s="2"/>
      <c r="B38" s="3"/>
      <c r="C38" s="112" t="s">
        <v>442</v>
      </c>
      <c r="D38" s="2"/>
    </row>
    <row r="39" spans="1:7">
      <c r="A39" s="2" t="s">
        <v>16</v>
      </c>
      <c r="B39" s="3"/>
      <c r="C39" s="113" t="s">
        <v>441</v>
      </c>
      <c r="D39" s="2" t="s">
        <v>32</v>
      </c>
      <c r="E39" s="86">
        <v>18</v>
      </c>
      <c r="F39" s="176">
        <v>0</v>
      </c>
      <c r="G39" s="88">
        <f>ROUND(E39*F39,2)</f>
        <v>0</v>
      </c>
    </row>
    <row r="40" spans="1:7" ht="25.5">
      <c r="A40" s="2" t="s">
        <v>29</v>
      </c>
      <c r="B40" s="3"/>
      <c r="C40" s="113" t="s">
        <v>440</v>
      </c>
      <c r="D40" s="6" t="s">
        <v>19</v>
      </c>
      <c r="E40" s="7">
        <v>6</v>
      </c>
      <c r="F40" s="176">
        <v>0</v>
      </c>
      <c r="G40" s="88">
        <f>ROUND(E40*F40,2)</f>
        <v>0</v>
      </c>
    </row>
    <row r="41" spans="1:7">
      <c r="A41" s="2" t="s">
        <v>30</v>
      </c>
      <c r="B41" s="3"/>
      <c r="C41" s="113" t="s">
        <v>262</v>
      </c>
      <c r="D41" s="3" t="s">
        <v>461</v>
      </c>
      <c r="E41" s="86">
        <v>10</v>
      </c>
      <c r="F41" s="105">
        <v>45</v>
      </c>
      <c r="G41" s="88">
        <f>ROUND(E41*F41,2)</f>
        <v>450</v>
      </c>
    </row>
    <row r="42" spans="1:7">
      <c r="A42" s="3" t="s">
        <v>31</v>
      </c>
      <c r="B42" s="3"/>
      <c r="C42" s="113" t="s">
        <v>437</v>
      </c>
      <c r="D42" s="3" t="s">
        <v>461</v>
      </c>
      <c r="E42" s="86">
        <v>20</v>
      </c>
      <c r="F42" s="105">
        <v>45</v>
      </c>
      <c r="G42" s="88">
        <f>ROUND(E42*F42,2)</f>
        <v>900</v>
      </c>
    </row>
    <row r="43" spans="1:7">
      <c r="A43" s="2"/>
      <c r="B43" s="2"/>
      <c r="D43" s="2"/>
    </row>
    <row r="44" spans="1:7">
      <c r="A44" s="2"/>
      <c r="B44" s="2"/>
      <c r="D44" s="2"/>
    </row>
    <row r="45" spans="1:7">
      <c r="A45" s="2"/>
      <c r="B45" s="2"/>
      <c r="C45" s="118" t="s">
        <v>11</v>
      </c>
      <c r="D45" s="119">
        <f>SUM(G11)</f>
        <v>0</v>
      </c>
    </row>
    <row r="46" spans="1:7" ht="17.45" customHeight="1">
      <c r="A46" s="2"/>
      <c r="B46" s="2"/>
      <c r="C46" s="118" t="str">
        <f>C17</f>
        <v>2 ZEMELJSKA DELA</v>
      </c>
      <c r="D46" s="119">
        <f>G17</f>
        <v>0</v>
      </c>
    </row>
    <row r="47" spans="1:7" ht="17.45" customHeight="1">
      <c r="A47" s="2"/>
      <c r="B47" s="2"/>
      <c r="C47" s="120" t="str">
        <f>C35</f>
        <v>3 VODOVOD</v>
      </c>
      <c r="D47" s="121">
        <f>G35</f>
        <v>1350</v>
      </c>
    </row>
    <row r="48" spans="1:7" ht="17.45" customHeight="1">
      <c r="A48" s="2"/>
      <c r="B48" s="2"/>
      <c r="C48" s="122" t="s">
        <v>40</v>
      </c>
      <c r="D48" s="123">
        <f>SUM(D45:D47)</f>
        <v>1350</v>
      </c>
    </row>
    <row r="49" spans="1:13" ht="17.45" customHeight="1">
      <c r="A49" s="2"/>
      <c r="B49" s="2"/>
      <c r="C49" s="122" t="s">
        <v>42</v>
      </c>
      <c r="D49" s="123">
        <f>0.22*D48</f>
        <v>297</v>
      </c>
    </row>
    <row r="50" spans="1:13" ht="17.45" customHeight="1">
      <c r="A50" s="2"/>
      <c r="B50" s="2"/>
      <c r="C50" s="122" t="s">
        <v>41</v>
      </c>
      <c r="D50" s="123">
        <f>+SUM(D48:D49)</f>
        <v>1647</v>
      </c>
    </row>
    <row r="51" spans="1:13">
      <c r="A51" s="2"/>
      <c r="B51" s="2"/>
      <c r="D51" s="2"/>
    </row>
    <row r="52" spans="1:13" ht="17.45" customHeight="1">
      <c r="A52" s="2"/>
      <c r="B52" s="2"/>
      <c r="D52" s="2"/>
      <c r="F52" s="103"/>
    </row>
    <row r="53" spans="1:13">
      <c r="A53" s="2"/>
      <c r="B53" s="2"/>
      <c r="D53" s="2"/>
    </row>
    <row r="54" spans="1:13">
      <c r="A54" s="2"/>
      <c r="B54" s="2"/>
      <c r="D54" s="2"/>
    </row>
    <row r="55" spans="1:13">
      <c r="A55" s="2"/>
      <c r="B55" s="2"/>
      <c r="D55" s="2"/>
    </row>
    <row r="58" spans="1:13">
      <c r="M58" s="124"/>
    </row>
  </sheetData>
  <sheetProtection password="F0CA" sheet="1" objects="1" scenarios="1"/>
  <mergeCells count="3">
    <mergeCell ref="A2:G2"/>
    <mergeCell ref="C7:G7"/>
    <mergeCell ref="A1:G1"/>
  </mergeCells>
  <conditionalFormatting sqref="A2:XFD13 A1 H1:XFD1 A16:XFD19 A14:E15 G14:XFD15 A21:XFD21 A20:E20 G20:XFD20 A23:XFD25 A22:E22 G22:XFD22 A27:XFD28 A26:E26 G26:XFD26 A30:XFD30 A29:E29 G29:XFD29 A32:XFD36 A31:E31 G31:XFD31 A38:XFD38 A37:E37 G37:XFD37 A41:XFD1048576 A39:E40 G39:XFD40">
    <cfRule type="expression" dxfId="44" priority="9">
      <formula>CELL("protect",A1)=0</formula>
    </cfRule>
  </conditionalFormatting>
  <conditionalFormatting sqref="F14">
    <cfRule type="expression" dxfId="43" priority="8">
      <formula>CELL("protect",F14)=0</formula>
    </cfRule>
  </conditionalFormatting>
  <conditionalFormatting sqref="F15">
    <cfRule type="expression" dxfId="42" priority="7">
      <formula>CELL("protect",F15)=0</formula>
    </cfRule>
  </conditionalFormatting>
  <conditionalFormatting sqref="F20">
    <cfRule type="expression" dxfId="41" priority="6">
      <formula>CELL("protect",F20)=0</formula>
    </cfRule>
  </conditionalFormatting>
  <conditionalFormatting sqref="F22">
    <cfRule type="expression" dxfId="40" priority="5">
      <formula>CELL("protect",F22)=0</formula>
    </cfRule>
  </conditionalFormatting>
  <conditionalFormatting sqref="F26">
    <cfRule type="expression" dxfId="39" priority="4">
      <formula>CELL("protect",F26)=0</formula>
    </cfRule>
  </conditionalFormatting>
  <conditionalFormatting sqref="F31 F29">
    <cfRule type="expression" dxfId="38" priority="3">
      <formula>CELL("protect",F29)=0</formula>
    </cfRule>
  </conditionalFormatting>
  <conditionalFormatting sqref="F37">
    <cfRule type="expression" dxfId="37" priority="2">
      <formula>CELL("protect",F37)=0</formula>
    </cfRule>
  </conditionalFormatting>
  <conditionalFormatting sqref="F39:F40">
    <cfRule type="expression" dxfId="36" priority="1">
      <formula>CELL("protect",F39)=0</formula>
    </cfRule>
  </conditionalFormatting>
  <dataValidations count="2">
    <dataValidation type="custom" allowBlank="1" showInputMessage="1" showErrorMessage="1" errorTitle="Preveri vnos" error="Ceno/e.m. je potrebno vnesti na dve decimalki natančno" sqref="F14:F15 F20 F22 F26 F29 F31 F37 F39:F40">
      <formula1>F14=ROUND(F14,2)</formula1>
    </dataValidation>
    <dataValidation allowBlank="1" showInputMessage="1" showErrorMessage="1" errorTitle="Preveri vnos" error="Ceno/e.m. je potrebno vnesti na dve decimalki natančno" sqref="E14"/>
  </dataValidations>
  <pageMargins left="0.98425196850393704" right="0.39370078740157499" top="0.78740157480314998" bottom="0.78740157480314998" header="0" footer="0.196850393700787"/>
  <pageSetup paperSize="9" scale="70" fitToHeight="50" orientation="portrait" r:id="rId1"/>
  <headerFooter>
    <oddFooter>&amp;CStran &amp;P od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5"/>
  <sheetViews>
    <sheetView view="pageBreakPreview" zoomScaleNormal="100" zoomScaleSheetLayoutView="100" workbookViewId="0">
      <pane ySplit="9" topLeftCell="A10" activePane="bottomLeft" state="frozen"/>
      <selection activeCell="C2" sqref="C2"/>
      <selection pane="bottomLeft" activeCell="F5" sqref="F5"/>
    </sheetView>
  </sheetViews>
  <sheetFormatPr defaultRowHeight="12.75"/>
  <cols>
    <col min="1" max="2" width="10.7109375" style="1" customWidth="1"/>
    <col min="3" max="3" width="47.7109375" style="106" customWidth="1"/>
    <col min="4" max="4" width="14.7109375" style="1" customWidth="1"/>
    <col min="5" max="5" width="12.7109375" style="86" customWidth="1"/>
    <col min="6" max="6" width="15.7109375" style="105" customWidth="1"/>
    <col min="7" max="7" width="15.7109375" style="88" customWidth="1"/>
    <col min="8" max="12" width="9.140625" style="1"/>
    <col min="13" max="13" width="9.7109375" style="1" bestFit="1" customWidth="1"/>
    <col min="14" max="256" width="9.140625" style="1"/>
    <col min="257" max="258" width="10.7109375" style="1" customWidth="1"/>
    <col min="259" max="259" width="47.7109375" style="1" customWidth="1"/>
    <col min="260" max="260" width="14.7109375" style="1" customWidth="1"/>
    <col min="261" max="261" width="12.7109375" style="1" customWidth="1"/>
    <col min="262" max="263" width="15.7109375" style="1" customWidth="1"/>
    <col min="264" max="512" width="9.140625" style="1"/>
    <col min="513" max="514" width="10.7109375" style="1" customWidth="1"/>
    <col min="515" max="515" width="47.7109375" style="1" customWidth="1"/>
    <col min="516" max="516" width="14.7109375" style="1" customWidth="1"/>
    <col min="517" max="517" width="12.7109375" style="1" customWidth="1"/>
    <col min="518" max="519" width="15.7109375" style="1" customWidth="1"/>
    <col min="520" max="768" width="9.140625" style="1"/>
    <col min="769" max="770" width="10.7109375" style="1" customWidth="1"/>
    <col min="771" max="771" width="47.7109375" style="1" customWidth="1"/>
    <col min="772" max="772" width="14.7109375" style="1" customWidth="1"/>
    <col min="773" max="773" width="12.7109375" style="1" customWidth="1"/>
    <col min="774" max="775" width="15.7109375" style="1" customWidth="1"/>
    <col min="776" max="1024" width="9.140625" style="1"/>
    <col min="1025" max="1026" width="10.7109375" style="1" customWidth="1"/>
    <col min="1027" max="1027" width="47.7109375" style="1" customWidth="1"/>
    <col min="1028" max="1028" width="14.7109375" style="1" customWidth="1"/>
    <col min="1029" max="1029" width="12.7109375" style="1" customWidth="1"/>
    <col min="1030" max="1031" width="15.7109375" style="1" customWidth="1"/>
    <col min="1032" max="1280" width="9.140625" style="1"/>
    <col min="1281" max="1282" width="10.7109375" style="1" customWidth="1"/>
    <col min="1283" max="1283" width="47.7109375" style="1" customWidth="1"/>
    <col min="1284" max="1284" width="14.7109375" style="1" customWidth="1"/>
    <col min="1285" max="1285" width="12.7109375" style="1" customWidth="1"/>
    <col min="1286" max="1287" width="15.7109375" style="1" customWidth="1"/>
    <col min="1288" max="1536" width="9.140625" style="1"/>
    <col min="1537" max="1538" width="10.7109375" style="1" customWidth="1"/>
    <col min="1539" max="1539" width="47.7109375" style="1" customWidth="1"/>
    <col min="1540" max="1540" width="14.7109375" style="1" customWidth="1"/>
    <col min="1541" max="1541" width="12.7109375" style="1" customWidth="1"/>
    <col min="1542" max="1543" width="15.7109375" style="1" customWidth="1"/>
    <col min="1544" max="1792" width="9.140625" style="1"/>
    <col min="1793" max="1794" width="10.7109375" style="1" customWidth="1"/>
    <col min="1795" max="1795" width="47.7109375" style="1" customWidth="1"/>
    <col min="1796" max="1796" width="14.7109375" style="1" customWidth="1"/>
    <col min="1797" max="1797" width="12.7109375" style="1" customWidth="1"/>
    <col min="1798" max="1799" width="15.7109375" style="1" customWidth="1"/>
    <col min="1800" max="2048" width="9.140625" style="1"/>
    <col min="2049" max="2050" width="10.7109375" style="1" customWidth="1"/>
    <col min="2051" max="2051" width="47.7109375" style="1" customWidth="1"/>
    <col min="2052" max="2052" width="14.7109375" style="1" customWidth="1"/>
    <col min="2053" max="2053" width="12.7109375" style="1" customWidth="1"/>
    <col min="2054" max="2055" width="15.7109375" style="1" customWidth="1"/>
    <col min="2056" max="2304" width="9.140625" style="1"/>
    <col min="2305" max="2306" width="10.7109375" style="1" customWidth="1"/>
    <col min="2307" max="2307" width="47.7109375" style="1" customWidth="1"/>
    <col min="2308" max="2308" width="14.7109375" style="1" customWidth="1"/>
    <col min="2309" max="2309" width="12.7109375" style="1" customWidth="1"/>
    <col min="2310" max="2311" width="15.7109375" style="1" customWidth="1"/>
    <col min="2312" max="2560" width="9.140625" style="1"/>
    <col min="2561" max="2562" width="10.7109375" style="1" customWidth="1"/>
    <col min="2563" max="2563" width="47.7109375" style="1" customWidth="1"/>
    <col min="2564" max="2564" width="14.7109375" style="1" customWidth="1"/>
    <col min="2565" max="2565" width="12.7109375" style="1" customWidth="1"/>
    <col min="2566" max="2567" width="15.7109375" style="1" customWidth="1"/>
    <col min="2568" max="2816" width="9.140625" style="1"/>
    <col min="2817" max="2818" width="10.7109375" style="1" customWidth="1"/>
    <col min="2819" max="2819" width="47.7109375" style="1" customWidth="1"/>
    <col min="2820" max="2820" width="14.7109375" style="1" customWidth="1"/>
    <col min="2821" max="2821" width="12.7109375" style="1" customWidth="1"/>
    <col min="2822" max="2823" width="15.7109375" style="1" customWidth="1"/>
    <col min="2824" max="3072" width="9.140625" style="1"/>
    <col min="3073" max="3074" width="10.7109375" style="1" customWidth="1"/>
    <col min="3075" max="3075" width="47.7109375" style="1" customWidth="1"/>
    <col min="3076" max="3076" width="14.7109375" style="1" customWidth="1"/>
    <col min="3077" max="3077" width="12.7109375" style="1" customWidth="1"/>
    <col min="3078" max="3079" width="15.7109375" style="1" customWidth="1"/>
    <col min="3080" max="3328" width="9.140625" style="1"/>
    <col min="3329" max="3330" width="10.7109375" style="1" customWidth="1"/>
    <col min="3331" max="3331" width="47.7109375" style="1" customWidth="1"/>
    <col min="3332" max="3332" width="14.7109375" style="1" customWidth="1"/>
    <col min="3333" max="3333" width="12.7109375" style="1" customWidth="1"/>
    <col min="3334" max="3335" width="15.7109375" style="1" customWidth="1"/>
    <col min="3336" max="3584" width="9.140625" style="1"/>
    <col min="3585" max="3586" width="10.7109375" style="1" customWidth="1"/>
    <col min="3587" max="3587" width="47.7109375" style="1" customWidth="1"/>
    <col min="3588" max="3588" width="14.7109375" style="1" customWidth="1"/>
    <col min="3589" max="3589" width="12.7109375" style="1" customWidth="1"/>
    <col min="3590" max="3591" width="15.7109375" style="1" customWidth="1"/>
    <col min="3592" max="3840" width="9.140625" style="1"/>
    <col min="3841" max="3842" width="10.7109375" style="1" customWidth="1"/>
    <col min="3843" max="3843" width="47.7109375" style="1" customWidth="1"/>
    <col min="3844" max="3844" width="14.7109375" style="1" customWidth="1"/>
    <col min="3845" max="3845" width="12.7109375" style="1" customWidth="1"/>
    <col min="3846" max="3847" width="15.7109375" style="1" customWidth="1"/>
    <col min="3848" max="4096" width="9.140625" style="1"/>
    <col min="4097" max="4098" width="10.7109375" style="1" customWidth="1"/>
    <col min="4099" max="4099" width="47.7109375" style="1" customWidth="1"/>
    <col min="4100" max="4100" width="14.7109375" style="1" customWidth="1"/>
    <col min="4101" max="4101" width="12.7109375" style="1" customWidth="1"/>
    <col min="4102" max="4103" width="15.7109375" style="1" customWidth="1"/>
    <col min="4104" max="4352" width="9.140625" style="1"/>
    <col min="4353" max="4354" width="10.7109375" style="1" customWidth="1"/>
    <col min="4355" max="4355" width="47.7109375" style="1" customWidth="1"/>
    <col min="4356" max="4356" width="14.7109375" style="1" customWidth="1"/>
    <col min="4357" max="4357" width="12.7109375" style="1" customWidth="1"/>
    <col min="4358" max="4359" width="15.7109375" style="1" customWidth="1"/>
    <col min="4360" max="4608" width="9.140625" style="1"/>
    <col min="4609" max="4610" width="10.7109375" style="1" customWidth="1"/>
    <col min="4611" max="4611" width="47.7109375" style="1" customWidth="1"/>
    <col min="4612" max="4612" width="14.7109375" style="1" customWidth="1"/>
    <col min="4613" max="4613" width="12.7109375" style="1" customWidth="1"/>
    <col min="4614" max="4615" width="15.7109375" style="1" customWidth="1"/>
    <col min="4616" max="4864" width="9.140625" style="1"/>
    <col min="4865" max="4866" width="10.7109375" style="1" customWidth="1"/>
    <col min="4867" max="4867" width="47.7109375" style="1" customWidth="1"/>
    <col min="4868" max="4868" width="14.7109375" style="1" customWidth="1"/>
    <col min="4869" max="4869" width="12.7109375" style="1" customWidth="1"/>
    <col min="4870" max="4871" width="15.7109375" style="1" customWidth="1"/>
    <col min="4872" max="5120" width="9.140625" style="1"/>
    <col min="5121" max="5122" width="10.7109375" style="1" customWidth="1"/>
    <col min="5123" max="5123" width="47.7109375" style="1" customWidth="1"/>
    <col min="5124" max="5124" width="14.7109375" style="1" customWidth="1"/>
    <col min="5125" max="5125" width="12.7109375" style="1" customWidth="1"/>
    <col min="5126" max="5127" width="15.7109375" style="1" customWidth="1"/>
    <col min="5128" max="5376" width="9.140625" style="1"/>
    <col min="5377" max="5378" width="10.7109375" style="1" customWidth="1"/>
    <col min="5379" max="5379" width="47.7109375" style="1" customWidth="1"/>
    <col min="5380" max="5380" width="14.7109375" style="1" customWidth="1"/>
    <col min="5381" max="5381" width="12.7109375" style="1" customWidth="1"/>
    <col min="5382" max="5383" width="15.7109375" style="1" customWidth="1"/>
    <col min="5384" max="5632" width="9.140625" style="1"/>
    <col min="5633" max="5634" width="10.7109375" style="1" customWidth="1"/>
    <col min="5635" max="5635" width="47.7109375" style="1" customWidth="1"/>
    <col min="5636" max="5636" width="14.7109375" style="1" customWidth="1"/>
    <col min="5637" max="5637" width="12.7109375" style="1" customWidth="1"/>
    <col min="5638" max="5639" width="15.7109375" style="1" customWidth="1"/>
    <col min="5640" max="5888" width="9.140625" style="1"/>
    <col min="5889" max="5890" width="10.7109375" style="1" customWidth="1"/>
    <col min="5891" max="5891" width="47.7109375" style="1" customWidth="1"/>
    <col min="5892" max="5892" width="14.7109375" style="1" customWidth="1"/>
    <col min="5893" max="5893" width="12.7109375" style="1" customWidth="1"/>
    <col min="5894" max="5895" width="15.7109375" style="1" customWidth="1"/>
    <col min="5896" max="6144" width="9.140625" style="1"/>
    <col min="6145" max="6146" width="10.7109375" style="1" customWidth="1"/>
    <col min="6147" max="6147" width="47.7109375" style="1" customWidth="1"/>
    <col min="6148" max="6148" width="14.7109375" style="1" customWidth="1"/>
    <col min="6149" max="6149" width="12.7109375" style="1" customWidth="1"/>
    <col min="6150" max="6151" width="15.7109375" style="1" customWidth="1"/>
    <col min="6152" max="6400" width="9.140625" style="1"/>
    <col min="6401" max="6402" width="10.7109375" style="1" customWidth="1"/>
    <col min="6403" max="6403" width="47.7109375" style="1" customWidth="1"/>
    <col min="6404" max="6404" width="14.7109375" style="1" customWidth="1"/>
    <col min="6405" max="6405" width="12.7109375" style="1" customWidth="1"/>
    <col min="6406" max="6407" width="15.7109375" style="1" customWidth="1"/>
    <col min="6408" max="6656" width="9.140625" style="1"/>
    <col min="6657" max="6658" width="10.7109375" style="1" customWidth="1"/>
    <col min="6659" max="6659" width="47.7109375" style="1" customWidth="1"/>
    <col min="6660" max="6660" width="14.7109375" style="1" customWidth="1"/>
    <col min="6661" max="6661" width="12.7109375" style="1" customWidth="1"/>
    <col min="6662" max="6663" width="15.7109375" style="1" customWidth="1"/>
    <col min="6664" max="6912" width="9.140625" style="1"/>
    <col min="6913" max="6914" width="10.7109375" style="1" customWidth="1"/>
    <col min="6915" max="6915" width="47.7109375" style="1" customWidth="1"/>
    <col min="6916" max="6916" width="14.7109375" style="1" customWidth="1"/>
    <col min="6917" max="6917" width="12.7109375" style="1" customWidth="1"/>
    <col min="6918" max="6919" width="15.7109375" style="1" customWidth="1"/>
    <col min="6920" max="7168" width="9.140625" style="1"/>
    <col min="7169" max="7170" width="10.7109375" style="1" customWidth="1"/>
    <col min="7171" max="7171" width="47.7109375" style="1" customWidth="1"/>
    <col min="7172" max="7172" width="14.7109375" style="1" customWidth="1"/>
    <col min="7173" max="7173" width="12.7109375" style="1" customWidth="1"/>
    <col min="7174" max="7175" width="15.7109375" style="1" customWidth="1"/>
    <col min="7176" max="7424" width="9.140625" style="1"/>
    <col min="7425" max="7426" width="10.7109375" style="1" customWidth="1"/>
    <col min="7427" max="7427" width="47.7109375" style="1" customWidth="1"/>
    <col min="7428" max="7428" width="14.7109375" style="1" customWidth="1"/>
    <col min="7429" max="7429" width="12.7109375" style="1" customWidth="1"/>
    <col min="7430" max="7431" width="15.7109375" style="1" customWidth="1"/>
    <col min="7432" max="7680" width="9.140625" style="1"/>
    <col min="7681" max="7682" width="10.7109375" style="1" customWidth="1"/>
    <col min="7683" max="7683" width="47.7109375" style="1" customWidth="1"/>
    <col min="7684" max="7684" width="14.7109375" style="1" customWidth="1"/>
    <col min="7685" max="7685" width="12.7109375" style="1" customWidth="1"/>
    <col min="7686" max="7687" width="15.7109375" style="1" customWidth="1"/>
    <col min="7688" max="7936" width="9.140625" style="1"/>
    <col min="7937" max="7938" width="10.7109375" style="1" customWidth="1"/>
    <col min="7939" max="7939" width="47.7109375" style="1" customWidth="1"/>
    <col min="7940" max="7940" width="14.7109375" style="1" customWidth="1"/>
    <col min="7941" max="7941" width="12.7109375" style="1" customWidth="1"/>
    <col min="7942" max="7943" width="15.7109375" style="1" customWidth="1"/>
    <col min="7944" max="8192" width="9.140625" style="1"/>
    <col min="8193" max="8194" width="10.7109375" style="1" customWidth="1"/>
    <col min="8195" max="8195" width="47.7109375" style="1" customWidth="1"/>
    <col min="8196" max="8196" width="14.7109375" style="1" customWidth="1"/>
    <col min="8197" max="8197" width="12.7109375" style="1" customWidth="1"/>
    <col min="8198" max="8199" width="15.7109375" style="1" customWidth="1"/>
    <col min="8200" max="8448" width="9.140625" style="1"/>
    <col min="8449" max="8450" width="10.7109375" style="1" customWidth="1"/>
    <col min="8451" max="8451" width="47.7109375" style="1" customWidth="1"/>
    <col min="8452" max="8452" width="14.7109375" style="1" customWidth="1"/>
    <col min="8453" max="8453" width="12.7109375" style="1" customWidth="1"/>
    <col min="8454" max="8455" width="15.7109375" style="1" customWidth="1"/>
    <col min="8456" max="8704" width="9.140625" style="1"/>
    <col min="8705" max="8706" width="10.7109375" style="1" customWidth="1"/>
    <col min="8707" max="8707" width="47.7109375" style="1" customWidth="1"/>
    <col min="8708" max="8708" width="14.7109375" style="1" customWidth="1"/>
    <col min="8709" max="8709" width="12.7109375" style="1" customWidth="1"/>
    <col min="8710" max="8711" width="15.7109375" style="1" customWidth="1"/>
    <col min="8712" max="8960" width="9.140625" style="1"/>
    <col min="8961" max="8962" width="10.7109375" style="1" customWidth="1"/>
    <col min="8963" max="8963" width="47.7109375" style="1" customWidth="1"/>
    <col min="8964" max="8964" width="14.7109375" style="1" customWidth="1"/>
    <col min="8965" max="8965" width="12.7109375" style="1" customWidth="1"/>
    <col min="8966" max="8967" width="15.7109375" style="1" customWidth="1"/>
    <col min="8968" max="9216" width="9.140625" style="1"/>
    <col min="9217" max="9218" width="10.7109375" style="1" customWidth="1"/>
    <col min="9219" max="9219" width="47.7109375" style="1" customWidth="1"/>
    <col min="9220" max="9220" width="14.7109375" style="1" customWidth="1"/>
    <col min="9221" max="9221" width="12.7109375" style="1" customWidth="1"/>
    <col min="9222" max="9223" width="15.7109375" style="1" customWidth="1"/>
    <col min="9224" max="9472" width="9.140625" style="1"/>
    <col min="9473" max="9474" width="10.7109375" style="1" customWidth="1"/>
    <col min="9475" max="9475" width="47.7109375" style="1" customWidth="1"/>
    <col min="9476" max="9476" width="14.7109375" style="1" customWidth="1"/>
    <col min="9477" max="9477" width="12.7109375" style="1" customWidth="1"/>
    <col min="9478" max="9479" width="15.7109375" style="1" customWidth="1"/>
    <col min="9480" max="9728" width="9.140625" style="1"/>
    <col min="9729" max="9730" width="10.7109375" style="1" customWidth="1"/>
    <col min="9731" max="9731" width="47.7109375" style="1" customWidth="1"/>
    <col min="9732" max="9732" width="14.7109375" style="1" customWidth="1"/>
    <col min="9733" max="9733" width="12.7109375" style="1" customWidth="1"/>
    <col min="9734" max="9735" width="15.7109375" style="1" customWidth="1"/>
    <col min="9736" max="9984" width="9.140625" style="1"/>
    <col min="9985" max="9986" width="10.7109375" style="1" customWidth="1"/>
    <col min="9987" max="9987" width="47.7109375" style="1" customWidth="1"/>
    <col min="9988" max="9988" width="14.7109375" style="1" customWidth="1"/>
    <col min="9989" max="9989" width="12.7109375" style="1" customWidth="1"/>
    <col min="9990" max="9991" width="15.7109375" style="1" customWidth="1"/>
    <col min="9992" max="10240" width="9.140625" style="1"/>
    <col min="10241" max="10242" width="10.7109375" style="1" customWidth="1"/>
    <col min="10243" max="10243" width="47.7109375" style="1" customWidth="1"/>
    <col min="10244" max="10244" width="14.7109375" style="1" customWidth="1"/>
    <col min="10245" max="10245" width="12.7109375" style="1" customWidth="1"/>
    <col min="10246" max="10247" width="15.7109375" style="1" customWidth="1"/>
    <col min="10248" max="10496" width="9.140625" style="1"/>
    <col min="10497" max="10498" width="10.7109375" style="1" customWidth="1"/>
    <col min="10499" max="10499" width="47.7109375" style="1" customWidth="1"/>
    <col min="10500" max="10500" width="14.7109375" style="1" customWidth="1"/>
    <col min="10501" max="10501" width="12.7109375" style="1" customWidth="1"/>
    <col min="10502" max="10503" width="15.7109375" style="1" customWidth="1"/>
    <col min="10504" max="10752" width="9.140625" style="1"/>
    <col min="10753" max="10754" width="10.7109375" style="1" customWidth="1"/>
    <col min="10755" max="10755" width="47.7109375" style="1" customWidth="1"/>
    <col min="10756" max="10756" width="14.7109375" style="1" customWidth="1"/>
    <col min="10757" max="10757" width="12.7109375" style="1" customWidth="1"/>
    <col min="10758" max="10759" width="15.7109375" style="1" customWidth="1"/>
    <col min="10760" max="11008" width="9.140625" style="1"/>
    <col min="11009" max="11010" width="10.7109375" style="1" customWidth="1"/>
    <col min="11011" max="11011" width="47.7109375" style="1" customWidth="1"/>
    <col min="11012" max="11012" width="14.7109375" style="1" customWidth="1"/>
    <col min="11013" max="11013" width="12.7109375" style="1" customWidth="1"/>
    <col min="11014" max="11015" width="15.7109375" style="1" customWidth="1"/>
    <col min="11016" max="11264" width="9.140625" style="1"/>
    <col min="11265" max="11266" width="10.7109375" style="1" customWidth="1"/>
    <col min="11267" max="11267" width="47.7109375" style="1" customWidth="1"/>
    <col min="11268" max="11268" width="14.7109375" style="1" customWidth="1"/>
    <col min="11269" max="11269" width="12.7109375" style="1" customWidth="1"/>
    <col min="11270" max="11271" width="15.7109375" style="1" customWidth="1"/>
    <col min="11272" max="11520" width="9.140625" style="1"/>
    <col min="11521" max="11522" width="10.7109375" style="1" customWidth="1"/>
    <col min="11523" max="11523" width="47.7109375" style="1" customWidth="1"/>
    <col min="11524" max="11524" width="14.7109375" style="1" customWidth="1"/>
    <col min="11525" max="11525" width="12.7109375" style="1" customWidth="1"/>
    <col min="11526" max="11527" width="15.7109375" style="1" customWidth="1"/>
    <col min="11528" max="11776" width="9.140625" style="1"/>
    <col min="11777" max="11778" width="10.7109375" style="1" customWidth="1"/>
    <col min="11779" max="11779" width="47.7109375" style="1" customWidth="1"/>
    <col min="11780" max="11780" width="14.7109375" style="1" customWidth="1"/>
    <col min="11781" max="11781" width="12.7109375" style="1" customWidth="1"/>
    <col min="11782" max="11783" width="15.7109375" style="1" customWidth="1"/>
    <col min="11784" max="12032" width="9.140625" style="1"/>
    <col min="12033" max="12034" width="10.7109375" style="1" customWidth="1"/>
    <col min="12035" max="12035" width="47.7109375" style="1" customWidth="1"/>
    <col min="12036" max="12036" width="14.7109375" style="1" customWidth="1"/>
    <col min="12037" max="12037" width="12.7109375" style="1" customWidth="1"/>
    <col min="12038" max="12039" width="15.7109375" style="1" customWidth="1"/>
    <col min="12040" max="12288" width="9.140625" style="1"/>
    <col min="12289" max="12290" width="10.7109375" style="1" customWidth="1"/>
    <col min="12291" max="12291" width="47.7109375" style="1" customWidth="1"/>
    <col min="12292" max="12292" width="14.7109375" style="1" customWidth="1"/>
    <col min="12293" max="12293" width="12.7109375" style="1" customWidth="1"/>
    <col min="12294" max="12295" width="15.7109375" style="1" customWidth="1"/>
    <col min="12296" max="12544" width="9.140625" style="1"/>
    <col min="12545" max="12546" width="10.7109375" style="1" customWidth="1"/>
    <col min="12547" max="12547" width="47.7109375" style="1" customWidth="1"/>
    <col min="12548" max="12548" width="14.7109375" style="1" customWidth="1"/>
    <col min="12549" max="12549" width="12.7109375" style="1" customWidth="1"/>
    <col min="12550" max="12551" width="15.7109375" style="1" customWidth="1"/>
    <col min="12552" max="12800" width="9.140625" style="1"/>
    <col min="12801" max="12802" width="10.7109375" style="1" customWidth="1"/>
    <col min="12803" max="12803" width="47.7109375" style="1" customWidth="1"/>
    <col min="12804" max="12804" width="14.7109375" style="1" customWidth="1"/>
    <col min="12805" max="12805" width="12.7109375" style="1" customWidth="1"/>
    <col min="12806" max="12807" width="15.7109375" style="1" customWidth="1"/>
    <col min="12808" max="13056" width="9.140625" style="1"/>
    <col min="13057" max="13058" width="10.7109375" style="1" customWidth="1"/>
    <col min="13059" max="13059" width="47.7109375" style="1" customWidth="1"/>
    <col min="13060" max="13060" width="14.7109375" style="1" customWidth="1"/>
    <col min="13061" max="13061" width="12.7109375" style="1" customWidth="1"/>
    <col min="13062" max="13063" width="15.7109375" style="1" customWidth="1"/>
    <col min="13064" max="13312" width="9.140625" style="1"/>
    <col min="13313" max="13314" width="10.7109375" style="1" customWidth="1"/>
    <col min="13315" max="13315" width="47.7109375" style="1" customWidth="1"/>
    <col min="13316" max="13316" width="14.7109375" style="1" customWidth="1"/>
    <col min="13317" max="13317" width="12.7109375" style="1" customWidth="1"/>
    <col min="13318" max="13319" width="15.7109375" style="1" customWidth="1"/>
    <col min="13320" max="13568" width="9.140625" style="1"/>
    <col min="13569" max="13570" width="10.7109375" style="1" customWidth="1"/>
    <col min="13571" max="13571" width="47.7109375" style="1" customWidth="1"/>
    <col min="13572" max="13572" width="14.7109375" style="1" customWidth="1"/>
    <col min="13573" max="13573" width="12.7109375" style="1" customWidth="1"/>
    <col min="13574" max="13575" width="15.7109375" style="1" customWidth="1"/>
    <col min="13576" max="13824" width="9.140625" style="1"/>
    <col min="13825" max="13826" width="10.7109375" style="1" customWidth="1"/>
    <col min="13827" max="13827" width="47.7109375" style="1" customWidth="1"/>
    <col min="13828" max="13828" width="14.7109375" style="1" customWidth="1"/>
    <col min="13829" max="13829" width="12.7109375" style="1" customWidth="1"/>
    <col min="13830" max="13831" width="15.7109375" style="1" customWidth="1"/>
    <col min="13832" max="14080" width="9.140625" style="1"/>
    <col min="14081" max="14082" width="10.7109375" style="1" customWidth="1"/>
    <col min="14083" max="14083" width="47.7109375" style="1" customWidth="1"/>
    <col min="14084" max="14084" width="14.7109375" style="1" customWidth="1"/>
    <col min="14085" max="14085" width="12.7109375" style="1" customWidth="1"/>
    <col min="14086" max="14087" width="15.7109375" style="1" customWidth="1"/>
    <col min="14088" max="14336" width="9.140625" style="1"/>
    <col min="14337" max="14338" width="10.7109375" style="1" customWidth="1"/>
    <col min="14339" max="14339" width="47.7109375" style="1" customWidth="1"/>
    <col min="14340" max="14340" width="14.7109375" style="1" customWidth="1"/>
    <col min="14341" max="14341" width="12.7109375" style="1" customWidth="1"/>
    <col min="14342" max="14343" width="15.7109375" style="1" customWidth="1"/>
    <col min="14344" max="14592" width="9.140625" style="1"/>
    <col min="14593" max="14594" width="10.7109375" style="1" customWidth="1"/>
    <col min="14595" max="14595" width="47.7109375" style="1" customWidth="1"/>
    <col min="14596" max="14596" width="14.7109375" style="1" customWidth="1"/>
    <col min="14597" max="14597" width="12.7109375" style="1" customWidth="1"/>
    <col min="14598" max="14599" width="15.7109375" style="1" customWidth="1"/>
    <col min="14600" max="14848" width="9.140625" style="1"/>
    <col min="14849" max="14850" width="10.7109375" style="1" customWidth="1"/>
    <col min="14851" max="14851" width="47.7109375" style="1" customWidth="1"/>
    <col min="14852" max="14852" width="14.7109375" style="1" customWidth="1"/>
    <col min="14853" max="14853" width="12.7109375" style="1" customWidth="1"/>
    <col min="14854" max="14855" width="15.7109375" style="1" customWidth="1"/>
    <col min="14856" max="15104" width="9.140625" style="1"/>
    <col min="15105" max="15106" width="10.7109375" style="1" customWidth="1"/>
    <col min="15107" max="15107" width="47.7109375" style="1" customWidth="1"/>
    <col min="15108" max="15108" width="14.7109375" style="1" customWidth="1"/>
    <col min="15109" max="15109" width="12.7109375" style="1" customWidth="1"/>
    <col min="15110" max="15111" width="15.7109375" style="1" customWidth="1"/>
    <col min="15112" max="15360" width="9.140625" style="1"/>
    <col min="15361" max="15362" width="10.7109375" style="1" customWidth="1"/>
    <col min="15363" max="15363" width="47.7109375" style="1" customWidth="1"/>
    <col min="15364" max="15364" width="14.7109375" style="1" customWidth="1"/>
    <col min="15365" max="15365" width="12.7109375" style="1" customWidth="1"/>
    <col min="15366" max="15367" width="15.7109375" style="1" customWidth="1"/>
    <col min="15368" max="15616" width="9.140625" style="1"/>
    <col min="15617" max="15618" width="10.7109375" style="1" customWidth="1"/>
    <col min="15619" max="15619" width="47.7109375" style="1" customWidth="1"/>
    <col min="15620" max="15620" width="14.7109375" style="1" customWidth="1"/>
    <col min="15621" max="15621" width="12.7109375" style="1" customWidth="1"/>
    <col min="15622" max="15623" width="15.7109375" style="1" customWidth="1"/>
    <col min="15624" max="15872" width="9.140625" style="1"/>
    <col min="15873" max="15874" width="10.7109375" style="1" customWidth="1"/>
    <col min="15875" max="15875" width="47.7109375" style="1" customWidth="1"/>
    <col min="15876" max="15876" width="14.7109375" style="1" customWidth="1"/>
    <col min="15877" max="15877" width="12.7109375" style="1" customWidth="1"/>
    <col min="15878" max="15879" width="15.7109375" style="1" customWidth="1"/>
    <col min="15880" max="16128" width="9.140625" style="1"/>
    <col min="16129" max="16130" width="10.7109375" style="1" customWidth="1"/>
    <col min="16131" max="16131" width="47.7109375" style="1" customWidth="1"/>
    <col min="16132" max="16132" width="14.7109375" style="1" customWidth="1"/>
    <col min="16133" max="16133" width="12.7109375" style="1" customWidth="1"/>
    <col min="16134" max="16135" width="15.7109375" style="1" customWidth="1"/>
    <col min="16136" max="16384" width="9.140625" style="1"/>
  </cols>
  <sheetData>
    <row r="1" spans="1:7" ht="48.75" customHeight="1">
      <c r="A1" s="208" t="s">
        <v>480</v>
      </c>
      <c r="B1" s="209"/>
      <c r="C1" s="209"/>
      <c r="D1" s="209"/>
      <c r="E1" s="209"/>
      <c r="F1" s="209"/>
      <c r="G1" s="209"/>
    </row>
    <row r="2" spans="1:7" ht="43.5" customHeight="1">
      <c r="A2" s="206" t="s">
        <v>237</v>
      </c>
      <c r="B2" s="211"/>
      <c r="C2" s="211"/>
      <c r="D2" s="211"/>
      <c r="E2" s="211"/>
      <c r="F2" s="211"/>
      <c r="G2" s="211"/>
    </row>
    <row r="3" spans="1:7" s="84" customFormat="1" ht="15" customHeight="1">
      <c r="A3" s="82" t="s">
        <v>0</v>
      </c>
      <c r="B3" s="83" t="s">
        <v>238</v>
      </c>
      <c r="D3" s="85"/>
      <c r="E3" s="86"/>
      <c r="F3" s="87"/>
      <c r="G3" s="88"/>
    </row>
    <row r="4" spans="1:7" s="84" customFormat="1" ht="15" customHeight="1">
      <c r="A4" s="82" t="s">
        <v>239</v>
      </c>
      <c r="B4" s="83" t="s">
        <v>263</v>
      </c>
      <c r="D4" s="85"/>
      <c r="E4" s="86"/>
      <c r="F4" s="87"/>
      <c r="G4" s="88"/>
    </row>
    <row r="5" spans="1:7" s="84" customFormat="1" ht="15" customHeight="1">
      <c r="A5" s="82" t="s">
        <v>1</v>
      </c>
      <c r="B5" s="83" t="s">
        <v>466</v>
      </c>
      <c r="D5" s="85"/>
      <c r="E5" s="86"/>
      <c r="F5" s="87"/>
      <c r="G5" s="88"/>
    </row>
    <row r="6" spans="1:7" s="84" customFormat="1" ht="15" customHeight="1">
      <c r="A6" s="82" t="s">
        <v>235</v>
      </c>
      <c r="B6" s="83" t="s">
        <v>243</v>
      </c>
      <c r="D6" s="85"/>
      <c r="E6" s="86"/>
      <c r="F6" s="87"/>
      <c r="G6" s="88"/>
    </row>
    <row r="7" spans="1:7" s="84" customFormat="1" ht="20.100000000000001" customHeight="1">
      <c r="A7" s="82" t="s">
        <v>2</v>
      </c>
      <c r="B7" s="83" t="s">
        <v>242</v>
      </c>
      <c r="C7" s="205" t="s">
        <v>3</v>
      </c>
      <c r="D7" s="205"/>
      <c r="E7" s="205"/>
      <c r="F7" s="205"/>
      <c r="G7" s="205"/>
    </row>
    <row r="8" spans="1:7" s="84" customFormat="1" ht="20.100000000000001" customHeight="1">
      <c r="A8" s="82"/>
      <c r="B8" s="83"/>
      <c r="C8" s="89"/>
      <c r="D8" s="89"/>
      <c r="E8" s="89"/>
      <c r="F8" s="89"/>
      <c r="G8" s="89"/>
    </row>
    <row r="9" spans="1:7" s="95" customFormat="1" ht="32.1" customHeight="1" thickBot="1">
      <c r="A9" s="90" t="s">
        <v>4</v>
      </c>
      <c r="B9" s="90" t="s">
        <v>5</v>
      </c>
      <c r="C9" s="91" t="s">
        <v>6</v>
      </c>
      <c r="D9" s="90" t="s">
        <v>7</v>
      </c>
      <c r="E9" s="92" t="s">
        <v>8</v>
      </c>
      <c r="F9" s="93" t="s">
        <v>9</v>
      </c>
      <c r="G9" s="94" t="s">
        <v>10</v>
      </c>
    </row>
    <row r="10" spans="1:7" s="130" customFormat="1" ht="15">
      <c r="A10" s="125"/>
      <c r="B10" s="125"/>
      <c r="C10" s="126"/>
      <c r="D10" s="125"/>
      <c r="E10" s="127"/>
      <c r="F10" s="128"/>
      <c r="G10" s="129"/>
    </row>
    <row r="11" spans="1:7" s="130" customFormat="1" ht="15">
      <c r="A11" s="125"/>
      <c r="B11" s="125"/>
      <c r="C11" s="102" t="s">
        <v>216</v>
      </c>
      <c r="D11" s="125"/>
      <c r="E11" s="127"/>
      <c r="F11" s="103" t="s">
        <v>12</v>
      </c>
      <c r="G11" s="104">
        <f>SUM(G13:G19)</f>
        <v>0</v>
      </c>
    </row>
    <row r="12" spans="1:7" s="130" customFormat="1" ht="15">
      <c r="A12" s="125"/>
      <c r="B12" s="125"/>
      <c r="C12" s="126"/>
      <c r="D12" s="125"/>
      <c r="E12" s="127"/>
      <c r="F12" s="128"/>
      <c r="G12" s="129"/>
    </row>
    <row r="13" spans="1:7" s="130" customFormat="1" ht="15">
      <c r="A13" s="2"/>
      <c r="B13" s="2"/>
      <c r="C13" s="102" t="s">
        <v>13</v>
      </c>
      <c r="D13" s="2"/>
      <c r="E13" s="86"/>
      <c r="F13" s="105"/>
      <c r="G13" s="88"/>
    </row>
    <row r="14" spans="1:7" s="130" customFormat="1" ht="25.5">
      <c r="A14" s="2" t="s">
        <v>14</v>
      </c>
      <c r="B14" s="3"/>
      <c r="C14" s="106" t="s">
        <v>255</v>
      </c>
      <c r="D14" s="2" t="s">
        <v>48</v>
      </c>
      <c r="E14" s="107">
        <v>0.65</v>
      </c>
      <c r="F14" s="176">
        <v>0</v>
      </c>
      <c r="G14" s="88">
        <f>ROUND(E14*F14,2)</f>
        <v>0</v>
      </c>
    </row>
    <row r="15" spans="1:7" s="130" customFormat="1" ht="25.5">
      <c r="A15" s="2" t="s">
        <v>16</v>
      </c>
      <c r="B15" s="3"/>
      <c r="C15" s="106" t="s">
        <v>256</v>
      </c>
      <c r="D15" s="3" t="s">
        <v>15</v>
      </c>
      <c r="E15" s="86">
        <v>30</v>
      </c>
      <c r="F15" s="176">
        <v>0</v>
      </c>
      <c r="G15" s="88">
        <f>ROUND(E15*F15,2)</f>
        <v>0</v>
      </c>
    </row>
    <row r="16" spans="1:7" s="130" customFormat="1" ht="15">
      <c r="A16" s="125"/>
      <c r="B16" s="125"/>
      <c r="C16" s="126"/>
      <c r="D16" s="125"/>
      <c r="E16" s="127"/>
      <c r="F16" s="128"/>
      <c r="G16" s="129"/>
    </row>
    <row r="17" spans="1:7" s="130" customFormat="1" ht="15">
      <c r="A17" s="125"/>
      <c r="B17" s="125"/>
      <c r="C17" s="102" t="s">
        <v>51</v>
      </c>
      <c r="D17" s="125"/>
      <c r="E17" s="127"/>
      <c r="F17" s="128"/>
      <c r="G17" s="129"/>
    </row>
    <row r="18" spans="1:7" s="130" customFormat="1" ht="25.5">
      <c r="A18" s="2" t="s">
        <v>14</v>
      </c>
      <c r="B18" s="3" t="s">
        <v>223</v>
      </c>
      <c r="C18" s="111" t="s">
        <v>222</v>
      </c>
      <c r="D18" s="3" t="s">
        <v>15</v>
      </c>
      <c r="E18" s="86">
        <v>10</v>
      </c>
      <c r="F18" s="176">
        <v>0</v>
      </c>
      <c r="G18" s="88">
        <f>ROUND(E18*F18,2)</f>
        <v>0</v>
      </c>
    </row>
    <row r="19" spans="1:7" s="130" customFormat="1" ht="38.25">
      <c r="A19" s="125"/>
      <c r="B19" s="125"/>
      <c r="C19" s="112" t="s">
        <v>498</v>
      </c>
      <c r="D19" s="125"/>
      <c r="E19" s="127"/>
      <c r="F19" s="128"/>
      <c r="G19" s="129"/>
    </row>
    <row r="20" spans="1:7" s="130" customFormat="1" ht="15">
      <c r="A20" s="125"/>
      <c r="B20" s="125"/>
      <c r="C20" s="126"/>
      <c r="D20" s="125"/>
      <c r="E20" s="127"/>
      <c r="F20" s="128"/>
      <c r="G20" s="129"/>
    </row>
    <row r="21" spans="1:7">
      <c r="A21" s="2"/>
      <c r="B21" s="2"/>
      <c r="C21" s="102" t="s">
        <v>65</v>
      </c>
      <c r="D21" s="2"/>
      <c r="F21" s="103" t="s">
        <v>66</v>
      </c>
      <c r="G21" s="104">
        <f>SUM(G23:G39)</f>
        <v>0</v>
      </c>
    </row>
    <row r="22" spans="1:7">
      <c r="A22" s="2"/>
      <c r="B22" s="2"/>
      <c r="C22" s="102"/>
      <c r="D22" s="2"/>
      <c r="F22" s="103"/>
      <c r="G22" s="104"/>
    </row>
    <row r="23" spans="1:7">
      <c r="A23" s="2"/>
      <c r="B23" s="2"/>
      <c r="C23" s="102" t="s">
        <v>17</v>
      </c>
      <c r="D23" s="2"/>
    </row>
    <row r="24" spans="1:7" ht="51">
      <c r="A24" s="2" t="s">
        <v>14</v>
      </c>
      <c r="B24" s="3" t="s">
        <v>219</v>
      </c>
      <c r="C24" s="111" t="s">
        <v>217</v>
      </c>
      <c r="D24" s="2" t="s">
        <v>19</v>
      </c>
      <c r="E24" s="86">
        <f>163+50</f>
        <v>213</v>
      </c>
      <c r="F24" s="176">
        <v>0</v>
      </c>
      <c r="G24" s="88">
        <f>ROUND(E24*F24,2)</f>
        <v>0</v>
      </c>
    </row>
    <row r="25" spans="1:7" ht="25.5">
      <c r="A25" s="2"/>
      <c r="B25" s="2"/>
      <c r="C25" s="112" t="s">
        <v>218</v>
      </c>
      <c r="D25" s="2"/>
    </row>
    <row r="26" spans="1:7">
      <c r="A26" s="3" t="s">
        <v>16</v>
      </c>
      <c r="B26" s="3" t="s">
        <v>176</v>
      </c>
      <c r="C26" s="113" t="s">
        <v>177</v>
      </c>
      <c r="D26" s="2" t="s">
        <v>19</v>
      </c>
      <c r="E26" s="86">
        <v>23</v>
      </c>
      <c r="F26" s="176">
        <v>0</v>
      </c>
      <c r="G26" s="88">
        <f>ROUND(E26*F26,2)</f>
        <v>0</v>
      </c>
    </row>
    <row r="27" spans="1:7" ht="25.5">
      <c r="A27" s="2"/>
      <c r="B27" s="3"/>
      <c r="C27" s="112" t="s">
        <v>178</v>
      </c>
      <c r="D27" s="2"/>
    </row>
    <row r="28" spans="1:7">
      <c r="A28" s="2"/>
      <c r="B28" s="2"/>
      <c r="D28" s="2"/>
    </row>
    <row r="29" spans="1:7">
      <c r="A29" s="2"/>
      <c r="B29" s="2"/>
      <c r="C29" s="102" t="s">
        <v>20</v>
      </c>
      <c r="D29" s="2"/>
    </row>
    <row r="30" spans="1:7" ht="25.5">
      <c r="A30" s="2" t="s">
        <v>14</v>
      </c>
      <c r="B30" s="2" t="s">
        <v>44</v>
      </c>
      <c r="C30" s="106" t="s">
        <v>45</v>
      </c>
      <c r="D30" s="2" t="s">
        <v>21</v>
      </c>
      <c r="E30" s="86">
        <v>185</v>
      </c>
      <c r="F30" s="176">
        <v>0</v>
      </c>
      <c r="G30" s="88">
        <f>ROUND(E30*F30,2)</f>
        <v>0</v>
      </c>
    </row>
    <row r="31" spans="1:7">
      <c r="A31" s="2"/>
      <c r="B31" s="2"/>
      <c r="D31" s="2"/>
    </row>
    <row r="32" spans="1:7">
      <c r="A32" s="2"/>
      <c r="B32" s="2"/>
      <c r="C32" s="102" t="s">
        <v>71</v>
      </c>
      <c r="D32" s="2"/>
    </row>
    <row r="33" spans="1:7">
      <c r="A33" s="2" t="s">
        <v>14</v>
      </c>
      <c r="B33" s="2" t="s">
        <v>22</v>
      </c>
      <c r="C33" s="106" t="s">
        <v>23</v>
      </c>
      <c r="D33" s="2" t="s">
        <v>19</v>
      </c>
      <c r="E33" s="86">
        <f>122+30</f>
        <v>152</v>
      </c>
      <c r="F33" s="176">
        <v>0</v>
      </c>
      <c r="G33" s="88">
        <f>ROUND(E33*F33,2)</f>
        <v>0</v>
      </c>
    </row>
    <row r="34" spans="1:7" ht="25.5">
      <c r="A34" s="2"/>
      <c r="B34" s="2"/>
      <c r="C34" s="112" t="s">
        <v>221</v>
      </c>
      <c r="D34" s="2"/>
    </row>
    <row r="35" spans="1:7" ht="25.5">
      <c r="A35" s="2" t="s">
        <v>16</v>
      </c>
      <c r="B35" s="2" t="s">
        <v>131</v>
      </c>
      <c r="C35" s="106" t="s">
        <v>132</v>
      </c>
      <c r="D35" s="2" t="s">
        <v>19</v>
      </c>
      <c r="E35" s="86">
        <f>40+30</f>
        <v>70</v>
      </c>
      <c r="F35" s="176">
        <v>0</v>
      </c>
      <c r="G35" s="88">
        <f>ROUND(E35*F35,2)</f>
        <v>0</v>
      </c>
    </row>
    <row r="36" spans="1:7" ht="38.25">
      <c r="A36" s="2"/>
      <c r="B36" s="2"/>
      <c r="C36" s="112" t="s">
        <v>220</v>
      </c>
      <c r="D36" s="2"/>
    </row>
    <row r="37" spans="1:7" ht="38.25">
      <c r="A37" s="6" t="s">
        <v>29</v>
      </c>
      <c r="B37" s="6" t="s">
        <v>225</v>
      </c>
      <c r="C37" s="114" t="s">
        <v>224</v>
      </c>
      <c r="D37" s="3" t="s">
        <v>32</v>
      </c>
      <c r="E37" s="86">
        <v>454</v>
      </c>
      <c r="F37" s="176">
        <v>0</v>
      </c>
      <c r="G37" s="88">
        <f>ROUND(E37*F37,2)</f>
        <v>0</v>
      </c>
    </row>
    <row r="38" spans="1:7" ht="55.15" customHeight="1">
      <c r="A38" s="4"/>
      <c r="B38" s="4"/>
      <c r="C38" s="8" t="s">
        <v>226</v>
      </c>
      <c r="D38" s="2"/>
    </row>
    <row r="39" spans="1:7">
      <c r="A39" s="2"/>
      <c r="B39" s="2"/>
      <c r="C39" s="112"/>
      <c r="D39" s="2"/>
    </row>
    <row r="40" spans="1:7">
      <c r="A40" s="2"/>
      <c r="B40" s="2"/>
      <c r="C40" s="102" t="s">
        <v>129</v>
      </c>
      <c r="D40" s="2"/>
      <c r="F40" s="103" t="s">
        <v>35</v>
      </c>
      <c r="G40" s="104">
        <f>SUM(G43:G70)</f>
        <v>1350</v>
      </c>
    </row>
    <row r="41" spans="1:7">
      <c r="A41" s="2"/>
      <c r="B41" s="2"/>
      <c r="C41" s="102"/>
      <c r="D41" s="2"/>
      <c r="F41" s="103"/>
      <c r="G41" s="104"/>
    </row>
    <row r="42" spans="1:7">
      <c r="A42" s="2"/>
      <c r="B42" s="2"/>
      <c r="C42" s="102" t="s">
        <v>358</v>
      </c>
      <c r="D42" s="2"/>
    </row>
    <row r="43" spans="1:7">
      <c r="A43" s="2"/>
      <c r="B43" s="2"/>
      <c r="C43" s="102" t="s">
        <v>359</v>
      </c>
      <c r="D43" s="2"/>
    </row>
    <row r="44" spans="1:7" s="159" customFormat="1" ht="25.5">
      <c r="A44" s="187" t="s">
        <v>14</v>
      </c>
      <c r="B44" s="188" t="s">
        <v>227</v>
      </c>
      <c r="C44" s="185" t="s">
        <v>228</v>
      </c>
      <c r="D44" s="187" t="s">
        <v>15</v>
      </c>
      <c r="E44" s="189">
        <v>21</v>
      </c>
      <c r="F44" s="176">
        <v>0</v>
      </c>
      <c r="G44" s="191">
        <f>ROUND(E44*F44,2)</f>
        <v>0</v>
      </c>
    </row>
    <row r="45" spans="1:7" s="159" customFormat="1" ht="38.25">
      <c r="A45" s="187"/>
      <c r="B45" s="188"/>
      <c r="C45" s="186" t="s">
        <v>489</v>
      </c>
      <c r="D45" s="187"/>
      <c r="E45" s="189"/>
      <c r="F45" s="190"/>
      <c r="G45" s="191"/>
    </row>
    <row r="46" spans="1:7" s="159" customFormat="1" ht="38.25">
      <c r="A46" s="192" t="s">
        <v>16</v>
      </c>
      <c r="B46" s="193" t="s">
        <v>499</v>
      </c>
      <c r="C46" s="140" t="s">
        <v>500</v>
      </c>
      <c r="D46" s="194" t="s">
        <v>15</v>
      </c>
      <c r="E46" s="7">
        <v>21</v>
      </c>
      <c r="F46" s="196">
        <v>0</v>
      </c>
      <c r="G46" s="195">
        <v>0</v>
      </c>
    </row>
    <row r="47" spans="1:7" s="159" customFormat="1" ht="25.5">
      <c r="A47" s="187" t="s">
        <v>29</v>
      </c>
      <c r="B47" s="188" t="s">
        <v>234</v>
      </c>
      <c r="C47" s="185" t="s">
        <v>229</v>
      </c>
      <c r="D47" s="188" t="s">
        <v>32</v>
      </c>
      <c r="E47" s="189">
        <v>650</v>
      </c>
      <c r="F47" s="176">
        <v>0</v>
      </c>
      <c r="G47" s="191">
        <f>ROUND(E47*F47,2)</f>
        <v>0</v>
      </c>
    </row>
    <row r="48" spans="1:7" s="159" customFormat="1" ht="38.25">
      <c r="A48" s="187"/>
      <c r="B48" s="187"/>
      <c r="C48" s="186" t="s">
        <v>230</v>
      </c>
      <c r="D48" s="188"/>
      <c r="E48" s="189"/>
      <c r="F48" s="190"/>
      <c r="G48" s="191"/>
    </row>
    <row r="49" spans="1:7" s="159" customFormat="1" ht="38.25">
      <c r="A49" s="188" t="s">
        <v>30</v>
      </c>
      <c r="B49" s="188" t="s">
        <v>232</v>
      </c>
      <c r="C49" s="185" t="s">
        <v>231</v>
      </c>
      <c r="D49" s="188" t="s">
        <v>32</v>
      </c>
      <c r="E49" s="189">
        <v>55</v>
      </c>
      <c r="F49" s="176">
        <v>0</v>
      </c>
      <c r="G49" s="191">
        <f>ROUND(E49*F49,2)</f>
        <v>0</v>
      </c>
    </row>
    <row r="50" spans="1:7" s="159" customFormat="1" ht="25.5">
      <c r="A50" s="187"/>
      <c r="B50" s="187"/>
      <c r="C50" s="186" t="s">
        <v>233</v>
      </c>
      <c r="D50" s="187"/>
      <c r="E50" s="189"/>
      <c r="F50" s="190"/>
      <c r="G50" s="191"/>
    </row>
    <row r="51" spans="1:7" s="159" customFormat="1" ht="51">
      <c r="A51" s="187" t="s">
        <v>31</v>
      </c>
      <c r="B51" s="187"/>
      <c r="C51" s="186" t="s">
        <v>490</v>
      </c>
      <c r="D51" s="187" t="s">
        <v>15</v>
      </c>
      <c r="E51" s="189">
        <v>19</v>
      </c>
      <c r="F51" s="176">
        <v>0</v>
      </c>
      <c r="G51" s="191">
        <f>F51*E51</f>
        <v>0</v>
      </c>
    </row>
    <row r="52" spans="1:7" s="159" customFormat="1" ht="51">
      <c r="A52" s="187" t="s">
        <v>33</v>
      </c>
      <c r="B52" s="187"/>
      <c r="C52" s="186" t="s">
        <v>491</v>
      </c>
      <c r="D52" s="187" t="s">
        <v>15</v>
      </c>
      <c r="E52" s="189">
        <v>2</v>
      </c>
      <c r="F52" s="176">
        <v>0</v>
      </c>
      <c r="G52" s="191">
        <f>F52*E52</f>
        <v>0</v>
      </c>
    </row>
    <row r="53" spans="1:7" s="159" customFormat="1" ht="76.5">
      <c r="A53" s="187" t="s">
        <v>34</v>
      </c>
      <c r="B53" s="187"/>
      <c r="C53" s="186" t="s">
        <v>492</v>
      </c>
      <c r="D53" s="187" t="s">
        <v>15</v>
      </c>
      <c r="E53" s="189">
        <v>19</v>
      </c>
      <c r="F53" s="176">
        <v>0</v>
      </c>
      <c r="G53" s="191">
        <f>F53*E53</f>
        <v>0</v>
      </c>
    </row>
    <row r="54" spans="1:7" s="159" customFormat="1" ht="67.5" customHeight="1">
      <c r="A54" s="187" t="s">
        <v>54</v>
      </c>
      <c r="B54" s="187"/>
      <c r="C54" s="186" t="s">
        <v>493</v>
      </c>
      <c r="D54" s="187" t="s">
        <v>15</v>
      </c>
      <c r="E54" s="189">
        <v>2</v>
      </c>
      <c r="F54" s="176">
        <v>0</v>
      </c>
      <c r="G54" s="191">
        <f>F54*E54</f>
        <v>0</v>
      </c>
    </row>
    <row r="55" spans="1:7">
      <c r="A55" s="2"/>
      <c r="B55" s="2"/>
      <c r="C55" s="102" t="s">
        <v>244</v>
      </c>
      <c r="D55" s="2"/>
    </row>
    <row r="56" spans="1:7" s="159" customFormat="1">
      <c r="A56" s="187" t="s">
        <v>14</v>
      </c>
      <c r="B56" s="188"/>
      <c r="C56" s="185" t="s">
        <v>494</v>
      </c>
      <c r="D56" s="187" t="s">
        <v>32</v>
      </c>
      <c r="E56" s="189">
        <v>690</v>
      </c>
      <c r="F56" s="176">
        <v>0</v>
      </c>
      <c r="G56" s="191">
        <f t="shared" ref="G56:G62" si="0">ROUND(E56*F56,2)</f>
        <v>0</v>
      </c>
    </row>
    <row r="57" spans="1:7" s="159" customFormat="1" ht="25.5">
      <c r="A57" s="187" t="s">
        <v>16</v>
      </c>
      <c r="B57" s="188"/>
      <c r="C57" s="185" t="s">
        <v>245</v>
      </c>
      <c r="D57" s="187" t="s">
        <v>32</v>
      </c>
      <c r="E57" s="189">
        <v>20</v>
      </c>
      <c r="F57" s="176">
        <v>0</v>
      </c>
      <c r="G57" s="191">
        <f t="shared" si="0"/>
        <v>0</v>
      </c>
    </row>
    <row r="58" spans="1:7" s="159" customFormat="1">
      <c r="A58" s="187" t="s">
        <v>29</v>
      </c>
      <c r="B58" s="188"/>
      <c r="C58" s="185" t="s">
        <v>246</v>
      </c>
      <c r="D58" s="187" t="s">
        <v>32</v>
      </c>
      <c r="E58" s="189">
        <v>690</v>
      </c>
      <c r="F58" s="176">
        <v>0</v>
      </c>
      <c r="G58" s="191">
        <f t="shared" si="0"/>
        <v>0</v>
      </c>
    </row>
    <row r="59" spans="1:7" s="159" customFormat="1">
      <c r="A59" s="187" t="s">
        <v>30</v>
      </c>
      <c r="B59" s="188"/>
      <c r="C59" s="185" t="s">
        <v>247</v>
      </c>
      <c r="D59" s="187" t="s">
        <v>15</v>
      </c>
      <c r="E59" s="189">
        <v>30</v>
      </c>
      <c r="F59" s="176">
        <v>0</v>
      </c>
      <c r="G59" s="191">
        <f t="shared" si="0"/>
        <v>0</v>
      </c>
    </row>
    <row r="60" spans="1:7" s="159" customFormat="1" ht="25.5">
      <c r="A60" s="187" t="s">
        <v>31</v>
      </c>
      <c r="B60" s="187"/>
      <c r="C60" s="185" t="s">
        <v>495</v>
      </c>
      <c r="D60" s="187" t="s">
        <v>248</v>
      </c>
      <c r="E60" s="189">
        <v>12</v>
      </c>
      <c r="F60" s="176">
        <v>0</v>
      </c>
      <c r="G60" s="191">
        <f t="shared" si="0"/>
        <v>0</v>
      </c>
    </row>
    <row r="61" spans="1:7" s="159" customFormat="1" ht="25.5">
      <c r="A61" s="187" t="s">
        <v>33</v>
      </c>
      <c r="B61" s="187"/>
      <c r="C61" s="185" t="s">
        <v>496</v>
      </c>
      <c r="D61" s="187" t="s">
        <v>32</v>
      </c>
      <c r="E61" s="189">
        <v>170</v>
      </c>
      <c r="F61" s="176">
        <v>0</v>
      </c>
      <c r="G61" s="191">
        <f t="shared" si="0"/>
        <v>0</v>
      </c>
    </row>
    <row r="62" spans="1:7" s="159" customFormat="1">
      <c r="A62" s="187" t="s">
        <v>34</v>
      </c>
      <c r="B62" s="187"/>
      <c r="C62" s="185" t="s">
        <v>249</v>
      </c>
      <c r="D62" s="187" t="s">
        <v>32</v>
      </c>
      <c r="E62" s="189">
        <v>170</v>
      </c>
      <c r="F62" s="176">
        <v>0</v>
      </c>
      <c r="G62" s="191">
        <f t="shared" si="0"/>
        <v>0</v>
      </c>
    </row>
    <row r="63" spans="1:7">
      <c r="A63" s="2"/>
      <c r="B63" s="2"/>
      <c r="C63" s="102" t="s">
        <v>250</v>
      </c>
      <c r="D63" s="2"/>
    </row>
    <row r="64" spans="1:7">
      <c r="A64" s="2" t="s">
        <v>14</v>
      </c>
      <c r="B64" s="3"/>
      <c r="C64" s="113" t="s">
        <v>251</v>
      </c>
      <c r="D64" s="2" t="s">
        <v>248</v>
      </c>
      <c r="E64" s="86">
        <v>1</v>
      </c>
      <c r="F64" s="176">
        <v>0</v>
      </c>
      <c r="G64" s="88">
        <f t="shared" ref="G64:G70" si="1">ROUND(E64*F64,2)</f>
        <v>0</v>
      </c>
    </row>
    <row r="65" spans="1:7" ht="25.5">
      <c r="A65" s="2" t="s">
        <v>16</v>
      </c>
      <c r="B65" s="3"/>
      <c r="C65" s="113" t="s">
        <v>252</v>
      </c>
      <c r="D65" s="2" t="s">
        <v>248</v>
      </c>
      <c r="E65" s="86">
        <v>1</v>
      </c>
      <c r="F65" s="176">
        <v>0</v>
      </c>
      <c r="G65" s="88">
        <f t="shared" si="1"/>
        <v>0</v>
      </c>
    </row>
    <row r="66" spans="1:7">
      <c r="A66" s="2" t="s">
        <v>29</v>
      </c>
      <c r="B66" s="3"/>
      <c r="C66" s="113" t="s">
        <v>253</v>
      </c>
      <c r="D66" s="2" t="s">
        <v>248</v>
      </c>
      <c r="E66" s="86">
        <v>1</v>
      </c>
      <c r="F66" s="176">
        <v>0</v>
      </c>
      <c r="G66" s="88">
        <f t="shared" si="1"/>
        <v>0</v>
      </c>
    </row>
    <row r="67" spans="1:7" ht="27.75" customHeight="1">
      <c r="A67" s="2" t="s">
        <v>30</v>
      </c>
      <c r="B67" s="3"/>
      <c r="C67" s="185" t="s">
        <v>497</v>
      </c>
      <c r="D67" s="2" t="s">
        <v>248</v>
      </c>
      <c r="E67" s="86">
        <v>1</v>
      </c>
      <c r="F67" s="176">
        <v>0</v>
      </c>
      <c r="G67" s="88">
        <f t="shared" si="1"/>
        <v>0</v>
      </c>
    </row>
    <row r="68" spans="1:7">
      <c r="A68" s="2" t="s">
        <v>31</v>
      </c>
      <c r="B68" s="3"/>
      <c r="C68" s="113" t="s">
        <v>236</v>
      </c>
      <c r="D68" s="2" t="s">
        <v>248</v>
      </c>
      <c r="E68" s="86">
        <v>1</v>
      </c>
      <c r="F68" s="176">
        <v>0</v>
      </c>
      <c r="G68" s="88">
        <f t="shared" si="1"/>
        <v>0</v>
      </c>
    </row>
    <row r="69" spans="1:7">
      <c r="A69" s="2" t="s">
        <v>33</v>
      </c>
      <c r="B69" s="3"/>
      <c r="C69" s="113" t="s">
        <v>437</v>
      </c>
      <c r="D69" s="3" t="s">
        <v>159</v>
      </c>
      <c r="E69" s="86">
        <v>20</v>
      </c>
      <c r="F69" s="105">
        <v>45</v>
      </c>
      <c r="G69" s="88">
        <f t="shared" ref="G69" si="2">ROUND(E69*F69,2)</f>
        <v>900</v>
      </c>
    </row>
    <row r="70" spans="1:7">
      <c r="A70" s="3" t="s">
        <v>34</v>
      </c>
      <c r="B70" s="3"/>
      <c r="C70" s="113" t="s">
        <v>254</v>
      </c>
      <c r="D70" s="3" t="s">
        <v>159</v>
      </c>
      <c r="E70" s="86">
        <v>10</v>
      </c>
      <c r="F70" s="105">
        <v>45</v>
      </c>
      <c r="G70" s="88">
        <f t="shared" si="1"/>
        <v>450</v>
      </c>
    </row>
    <row r="71" spans="1:7">
      <c r="A71" s="2"/>
      <c r="B71" s="2"/>
      <c r="C71" s="112"/>
      <c r="D71" s="2"/>
    </row>
    <row r="72" spans="1:7">
      <c r="A72" s="2"/>
      <c r="B72" s="2"/>
      <c r="C72" s="118" t="s">
        <v>11</v>
      </c>
      <c r="D72" s="119">
        <f>SUM(G11)</f>
        <v>0</v>
      </c>
    </row>
    <row r="73" spans="1:7" ht="17.45" customHeight="1">
      <c r="A73" s="2"/>
      <c r="B73" s="2"/>
      <c r="C73" s="118" t="str">
        <f>C21</f>
        <v>2 ZEMELJSKA DELA</v>
      </c>
      <c r="D73" s="119">
        <f>G21</f>
        <v>0</v>
      </c>
    </row>
    <row r="74" spans="1:7" ht="17.45" customHeight="1">
      <c r="A74" s="2"/>
      <c r="B74" s="2"/>
      <c r="C74" s="120" t="str">
        <f>C40</f>
        <v>7 TUJE STORITVE</v>
      </c>
      <c r="D74" s="121">
        <f>G40</f>
        <v>1350</v>
      </c>
    </row>
    <row r="75" spans="1:7" ht="17.45" customHeight="1">
      <c r="A75" s="2"/>
      <c r="B75" s="2"/>
      <c r="C75" s="122" t="s">
        <v>40</v>
      </c>
      <c r="D75" s="123">
        <f>SUM(D72:D74)</f>
        <v>1350</v>
      </c>
    </row>
    <row r="76" spans="1:7" ht="17.45" customHeight="1">
      <c r="A76" s="2"/>
      <c r="B76" s="2"/>
      <c r="C76" s="122" t="s">
        <v>42</v>
      </c>
      <c r="D76" s="123">
        <f>0.22*D75</f>
        <v>297</v>
      </c>
    </row>
    <row r="77" spans="1:7" ht="17.45" customHeight="1">
      <c r="A77" s="2"/>
      <c r="B77" s="2"/>
      <c r="C77" s="122" t="s">
        <v>41</v>
      </c>
      <c r="D77" s="123">
        <f>+SUM(D75:D76)</f>
        <v>1647</v>
      </c>
    </row>
    <row r="78" spans="1:7">
      <c r="A78" s="2"/>
      <c r="B78" s="2"/>
      <c r="D78" s="2"/>
    </row>
    <row r="79" spans="1:7" ht="17.45" customHeight="1">
      <c r="A79" s="2"/>
      <c r="B79" s="2"/>
      <c r="D79" s="2"/>
      <c r="F79" s="103"/>
    </row>
    <row r="80" spans="1:7">
      <c r="A80" s="2"/>
      <c r="B80" s="2"/>
      <c r="D80" s="2"/>
    </row>
    <row r="81" spans="1:13">
      <c r="A81" s="2"/>
      <c r="B81" s="2"/>
      <c r="D81" s="2"/>
    </row>
    <row r="82" spans="1:13">
      <c r="A82" s="2"/>
      <c r="B82" s="2"/>
      <c r="D82" s="2"/>
    </row>
    <row r="85" spans="1:13">
      <c r="M85" s="124"/>
    </row>
  </sheetData>
  <sheetProtection password="F0CA" sheet="1" objects="1" scenarios="1"/>
  <mergeCells count="3">
    <mergeCell ref="A2:G2"/>
    <mergeCell ref="C7:G7"/>
    <mergeCell ref="A1:G1"/>
  </mergeCells>
  <conditionalFormatting sqref="A16:XFD17 A14:E15 G14:XFD15 A19:XFD23 A18:E18 G18:XFD18 A25:XFD25 A24:E24 G24:XFD24 A27:XFD29 A26:E26 G26:XFD26 A31:XFD32 A30:E30 G30:XFD30 A34:XFD34 A33:E33 G33:XFD33 A36:XFD36 A35:E35 G35:XFD35 A37:E37 G37:XFD37 A38:XFD43 A69:XFD1048576 A64:E68 G64:XFD68 A45:XFD45 A44:E44 G44:XFD44 A48:XFD48 A50:XFD50 A49:E49 G49:XFD49 A51:E54 G51:XFD54 A55:XFD55 A63:XFD63 A56:E62 G56:XFD62 A1:XFD13 A46:E47 G46:XFD47">
    <cfRule type="expression" dxfId="35" priority="32">
      <formula>CELL("protect",A1)=0</formula>
    </cfRule>
  </conditionalFormatting>
  <conditionalFormatting sqref="F14">
    <cfRule type="expression" dxfId="34" priority="31">
      <formula>CELL("protect",F14)=0</formula>
    </cfRule>
  </conditionalFormatting>
  <conditionalFormatting sqref="F15">
    <cfRule type="expression" dxfId="33" priority="30">
      <formula>CELL("protect",F15)=0</formula>
    </cfRule>
  </conditionalFormatting>
  <conditionalFormatting sqref="F18">
    <cfRule type="expression" dxfId="32" priority="29">
      <formula>CELL("protect",F18)=0</formula>
    </cfRule>
  </conditionalFormatting>
  <conditionalFormatting sqref="F24">
    <cfRule type="expression" dxfId="31" priority="28">
      <formula>CELL("protect",F24)=0</formula>
    </cfRule>
  </conditionalFormatting>
  <conditionalFormatting sqref="F26">
    <cfRule type="expression" dxfId="30" priority="27">
      <formula>CELL("protect",F26)=0</formula>
    </cfRule>
  </conditionalFormatting>
  <conditionalFormatting sqref="F30">
    <cfRule type="expression" dxfId="29" priority="26">
      <formula>CELL("protect",F30)=0</formula>
    </cfRule>
  </conditionalFormatting>
  <conditionalFormatting sqref="F33">
    <cfRule type="expression" dxfId="28" priority="25">
      <formula>CELL("protect",F33)=0</formula>
    </cfRule>
  </conditionalFormatting>
  <conditionalFormatting sqref="F35">
    <cfRule type="expression" dxfId="27" priority="24">
      <formula>CELL("protect",F35)=0</formula>
    </cfRule>
  </conditionalFormatting>
  <conditionalFormatting sqref="F37">
    <cfRule type="expression" dxfId="26" priority="23">
      <formula>CELL("protect",F37)=0</formula>
    </cfRule>
  </conditionalFormatting>
  <conditionalFormatting sqref="F44">
    <cfRule type="expression" dxfId="25" priority="15">
      <formula>CELL("protect",F44)=0</formula>
    </cfRule>
  </conditionalFormatting>
  <conditionalFormatting sqref="F47">
    <cfRule type="expression" dxfId="24" priority="14">
      <formula>CELL("protect",F47)=0</formula>
    </cfRule>
  </conditionalFormatting>
  <conditionalFormatting sqref="F49">
    <cfRule type="expression" dxfId="23" priority="13">
      <formula>CELL("protect",F49)=0</formula>
    </cfRule>
  </conditionalFormatting>
  <conditionalFormatting sqref="F51">
    <cfRule type="expression" dxfId="22" priority="12">
      <formula>CELL("protect",F51)=0</formula>
    </cfRule>
  </conditionalFormatting>
  <conditionalFormatting sqref="F64:F68">
    <cfRule type="expression" dxfId="21" priority="16">
      <formula>CELL("protect",F64)=0</formula>
    </cfRule>
  </conditionalFormatting>
  <conditionalFormatting sqref="F52">
    <cfRule type="expression" dxfId="20" priority="11">
      <formula>CELL("protect",F52)=0</formula>
    </cfRule>
  </conditionalFormatting>
  <conditionalFormatting sqref="F53">
    <cfRule type="expression" dxfId="19" priority="10">
      <formula>CELL("protect",F53)=0</formula>
    </cfRule>
  </conditionalFormatting>
  <conditionalFormatting sqref="F54">
    <cfRule type="expression" dxfId="18" priority="9">
      <formula>CELL("protect",F54)=0</formula>
    </cfRule>
  </conditionalFormatting>
  <conditionalFormatting sqref="F62">
    <cfRule type="expression" dxfId="17" priority="8">
      <formula>CELL("protect",F62)=0</formula>
    </cfRule>
  </conditionalFormatting>
  <conditionalFormatting sqref="F61">
    <cfRule type="expression" dxfId="16" priority="7">
      <formula>CELL("protect",F61)=0</formula>
    </cfRule>
  </conditionalFormatting>
  <conditionalFormatting sqref="F60">
    <cfRule type="expression" dxfId="15" priority="6">
      <formula>CELL("protect",F60)=0</formula>
    </cfRule>
  </conditionalFormatting>
  <conditionalFormatting sqref="F59">
    <cfRule type="expression" dxfId="14" priority="5">
      <formula>CELL("protect",F59)=0</formula>
    </cfRule>
  </conditionalFormatting>
  <conditionalFormatting sqref="F58">
    <cfRule type="expression" dxfId="13" priority="4">
      <formula>CELL("protect",F58)=0</formula>
    </cfRule>
  </conditionalFormatting>
  <conditionalFormatting sqref="F57">
    <cfRule type="expression" dxfId="12" priority="3">
      <formula>CELL("protect",F57)=0</formula>
    </cfRule>
  </conditionalFormatting>
  <conditionalFormatting sqref="F56">
    <cfRule type="expression" dxfId="11" priority="2">
      <formula>CELL("protect",F56)=0</formula>
    </cfRule>
  </conditionalFormatting>
  <conditionalFormatting sqref="F46">
    <cfRule type="expression" dxfId="10" priority="1">
      <formula>CELL("protect",F46)=0</formula>
    </cfRule>
  </conditionalFormatting>
  <dataValidations count="1">
    <dataValidation type="custom" allowBlank="1" showInputMessage="1" showErrorMessage="1" errorTitle="Preveri vnos" error="Ceno/e.m. je potrebno vnesti na dve decimalki natančno" sqref="F14:F15 F18 F24 F26 F30 F33 F35 F37 F64:F68 F44 F46:F47 F49 F51:F54 F56:F62">
      <formula1>F14=ROUND(F14,2)</formula1>
    </dataValidation>
  </dataValidations>
  <pageMargins left="0.98425196850393704" right="0.39370078740157499" top="0.78740157480314998" bottom="0.78740157480314998" header="0" footer="0.196850393700787"/>
  <pageSetup paperSize="9" scale="70" fitToHeight="50" orientation="portrait" r:id="rId1"/>
  <headerFooter>
    <oddFooter>&amp;CStran &amp;P od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view="pageBreakPreview" zoomScaleNormal="100" zoomScaleSheetLayoutView="100" workbookViewId="0">
      <pane ySplit="9" topLeftCell="A10" activePane="bottomLeft" state="frozen"/>
      <selection activeCell="C2" sqref="C2"/>
      <selection pane="bottomLeft" activeCell="F41" sqref="F41"/>
    </sheetView>
  </sheetViews>
  <sheetFormatPr defaultRowHeight="12.75"/>
  <cols>
    <col min="1" max="2" width="10.7109375" style="1" customWidth="1"/>
    <col min="3" max="3" width="47.7109375" style="106" customWidth="1"/>
    <col min="4" max="4" width="14.7109375" style="1" customWidth="1"/>
    <col min="5" max="5" width="12.7109375" style="86" customWidth="1"/>
    <col min="6" max="6" width="15.7109375" style="105" customWidth="1"/>
    <col min="7" max="7" width="15.7109375" style="88" customWidth="1"/>
    <col min="8" max="12" width="9.140625" style="1"/>
    <col min="13" max="13" width="9.7109375" style="1" bestFit="1" customWidth="1"/>
    <col min="14" max="256" width="9.140625" style="1"/>
    <col min="257" max="258" width="10.7109375" style="1" customWidth="1"/>
    <col min="259" max="259" width="47.7109375" style="1" customWidth="1"/>
    <col min="260" max="260" width="14.7109375" style="1" customWidth="1"/>
    <col min="261" max="261" width="12.7109375" style="1" customWidth="1"/>
    <col min="262" max="263" width="15.7109375" style="1" customWidth="1"/>
    <col min="264" max="512" width="9.140625" style="1"/>
    <col min="513" max="514" width="10.7109375" style="1" customWidth="1"/>
    <col min="515" max="515" width="47.7109375" style="1" customWidth="1"/>
    <col min="516" max="516" width="14.7109375" style="1" customWidth="1"/>
    <col min="517" max="517" width="12.7109375" style="1" customWidth="1"/>
    <col min="518" max="519" width="15.7109375" style="1" customWidth="1"/>
    <col min="520" max="768" width="9.140625" style="1"/>
    <col min="769" max="770" width="10.7109375" style="1" customWidth="1"/>
    <col min="771" max="771" width="47.7109375" style="1" customWidth="1"/>
    <col min="772" max="772" width="14.7109375" style="1" customWidth="1"/>
    <col min="773" max="773" width="12.7109375" style="1" customWidth="1"/>
    <col min="774" max="775" width="15.7109375" style="1" customWidth="1"/>
    <col min="776" max="1024" width="9.140625" style="1"/>
    <col min="1025" max="1026" width="10.7109375" style="1" customWidth="1"/>
    <col min="1027" max="1027" width="47.7109375" style="1" customWidth="1"/>
    <col min="1028" max="1028" width="14.7109375" style="1" customWidth="1"/>
    <col min="1029" max="1029" width="12.7109375" style="1" customWidth="1"/>
    <col min="1030" max="1031" width="15.7109375" style="1" customWidth="1"/>
    <col min="1032" max="1280" width="9.140625" style="1"/>
    <col min="1281" max="1282" width="10.7109375" style="1" customWidth="1"/>
    <col min="1283" max="1283" width="47.7109375" style="1" customWidth="1"/>
    <col min="1284" max="1284" width="14.7109375" style="1" customWidth="1"/>
    <col min="1285" max="1285" width="12.7109375" style="1" customWidth="1"/>
    <col min="1286" max="1287" width="15.7109375" style="1" customWidth="1"/>
    <col min="1288" max="1536" width="9.140625" style="1"/>
    <col min="1537" max="1538" width="10.7109375" style="1" customWidth="1"/>
    <col min="1539" max="1539" width="47.7109375" style="1" customWidth="1"/>
    <col min="1540" max="1540" width="14.7109375" style="1" customWidth="1"/>
    <col min="1541" max="1541" width="12.7109375" style="1" customWidth="1"/>
    <col min="1542" max="1543" width="15.7109375" style="1" customWidth="1"/>
    <col min="1544" max="1792" width="9.140625" style="1"/>
    <col min="1793" max="1794" width="10.7109375" style="1" customWidth="1"/>
    <col min="1795" max="1795" width="47.7109375" style="1" customWidth="1"/>
    <col min="1796" max="1796" width="14.7109375" style="1" customWidth="1"/>
    <col min="1797" max="1797" width="12.7109375" style="1" customWidth="1"/>
    <col min="1798" max="1799" width="15.7109375" style="1" customWidth="1"/>
    <col min="1800" max="2048" width="9.140625" style="1"/>
    <col min="2049" max="2050" width="10.7109375" style="1" customWidth="1"/>
    <col min="2051" max="2051" width="47.7109375" style="1" customWidth="1"/>
    <col min="2052" max="2052" width="14.7109375" style="1" customWidth="1"/>
    <col min="2053" max="2053" width="12.7109375" style="1" customWidth="1"/>
    <col min="2054" max="2055" width="15.7109375" style="1" customWidth="1"/>
    <col min="2056" max="2304" width="9.140625" style="1"/>
    <col min="2305" max="2306" width="10.7109375" style="1" customWidth="1"/>
    <col min="2307" max="2307" width="47.7109375" style="1" customWidth="1"/>
    <col min="2308" max="2308" width="14.7109375" style="1" customWidth="1"/>
    <col min="2309" max="2309" width="12.7109375" style="1" customWidth="1"/>
    <col min="2310" max="2311" width="15.7109375" style="1" customWidth="1"/>
    <col min="2312" max="2560" width="9.140625" style="1"/>
    <col min="2561" max="2562" width="10.7109375" style="1" customWidth="1"/>
    <col min="2563" max="2563" width="47.7109375" style="1" customWidth="1"/>
    <col min="2564" max="2564" width="14.7109375" style="1" customWidth="1"/>
    <col min="2565" max="2565" width="12.7109375" style="1" customWidth="1"/>
    <col min="2566" max="2567" width="15.7109375" style="1" customWidth="1"/>
    <col min="2568" max="2816" width="9.140625" style="1"/>
    <col min="2817" max="2818" width="10.7109375" style="1" customWidth="1"/>
    <col min="2819" max="2819" width="47.7109375" style="1" customWidth="1"/>
    <col min="2820" max="2820" width="14.7109375" style="1" customWidth="1"/>
    <col min="2821" max="2821" width="12.7109375" style="1" customWidth="1"/>
    <col min="2822" max="2823" width="15.7109375" style="1" customWidth="1"/>
    <col min="2824" max="3072" width="9.140625" style="1"/>
    <col min="3073" max="3074" width="10.7109375" style="1" customWidth="1"/>
    <col min="3075" max="3075" width="47.7109375" style="1" customWidth="1"/>
    <col min="3076" max="3076" width="14.7109375" style="1" customWidth="1"/>
    <col min="3077" max="3077" width="12.7109375" style="1" customWidth="1"/>
    <col min="3078" max="3079" width="15.7109375" style="1" customWidth="1"/>
    <col min="3080" max="3328" width="9.140625" style="1"/>
    <col min="3329" max="3330" width="10.7109375" style="1" customWidth="1"/>
    <col min="3331" max="3331" width="47.7109375" style="1" customWidth="1"/>
    <col min="3332" max="3332" width="14.7109375" style="1" customWidth="1"/>
    <col min="3333" max="3333" width="12.7109375" style="1" customWidth="1"/>
    <col min="3334" max="3335" width="15.7109375" style="1" customWidth="1"/>
    <col min="3336" max="3584" width="9.140625" style="1"/>
    <col min="3585" max="3586" width="10.7109375" style="1" customWidth="1"/>
    <col min="3587" max="3587" width="47.7109375" style="1" customWidth="1"/>
    <col min="3588" max="3588" width="14.7109375" style="1" customWidth="1"/>
    <col min="3589" max="3589" width="12.7109375" style="1" customWidth="1"/>
    <col min="3590" max="3591" width="15.7109375" style="1" customWidth="1"/>
    <col min="3592" max="3840" width="9.140625" style="1"/>
    <col min="3841" max="3842" width="10.7109375" style="1" customWidth="1"/>
    <col min="3843" max="3843" width="47.7109375" style="1" customWidth="1"/>
    <col min="3844" max="3844" width="14.7109375" style="1" customWidth="1"/>
    <col min="3845" max="3845" width="12.7109375" style="1" customWidth="1"/>
    <col min="3846" max="3847" width="15.7109375" style="1" customWidth="1"/>
    <col min="3848" max="4096" width="9.140625" style="1"/>
    <col min="4097" max="4098" width="10.7109375" style="1" customWidth="1"/>
    <col min="4099" max="4099" width="47.7109375" style="1" customWidth="1"/>
    <col min="4100" max="4100" width="14.7109375" style="1" customWidth="1"/>
    <col min="4101" max="4101" width="12.7109375" style="1" customWidth="1"/>
    <col min="4102" max="4103" width="15.7109375" style="1" customWidth="1"/>
    <col min="4104" max="4352" width="9.140625" style="1"/>
    <col min="4353" max="4354" width="10.7109375" style="1" customWidth="1"/>
    <col min="4355" max="4355" width="47.7109375" style="1" customWidth="1"/>
    <col min="4356" max="4356" width="14.7109375" style="1" customWidth="1"/>
    <col min="4357" max="4357" width="12.7109375" style="1" customWidth="1"/>
    <col min="4358" max="4359" width="15.7109375" style="1" customWidth="1"/>
    <col min="4360" max="4608" width="9.140625" style="1"/>
    <col min="4609" max="4610" width="10.7109375" style="1" customWidth="1"/>
    <col min="4611" max="4611" width="47.7109375" style="1" customWidth="1"/>
    <col min="4612" max="4612" width="14.7109375" style="1" customWidth="1"/>
    <col min="4613" max="4613" width="12.7109375" style="1" customWidth="1"/>
    <col min="4614" max="4615" width="15.7109375" style="1" customWidth="1"/>
    <col min="4616" max="4864" width="9.140625" style="1"/>
    <col min="4865" max="4866" width="10.7109375" style="1" customWidth="1"/>
    <col min="4867" max="4867" width="47.7109375" style="1" customWidth="1"/>
    <col min="4868" max="4868" width="14.7109375" style="1" customWidth="1"/>
    <col min="4869" max="4869" width="12.7109375" style="1" customWidth="1"/>
    <col min="4870" max="4871" width="15.7109375" style="1" customWidth="1"/>
    <col min="4872" max="5120" width="9.140625" style="1"/>
    <col min="5121" max="5122" width="10.7109375" style="1" customWidth="1"/>
    <col min="5123" max="5123" width="47.7109375" style="1" customWidth="1"/>
    <col min="5124" max="5124" width="14.7109375" style="1" customWidth="1"/>
    <col min="5125" max="5125" width="12.7109375" style="1" customWidth="1"/>
    <col min="5126" max="5127" width="15.7109375" style="1" customWidth="1"/>
    <col min="5128" max="5376" width="9.140625" style="1"/>
    <col min="5377" max="5378" width="10.7109375" style="1" customWidth="1"/>
    <col min="5379" max="5379" width="47.7109375" style="1" customWidth="1"/>
    <col min="5380" max="5380" width="14.7109375" style="1" customWidth="1"/>
    <col min="5381" max="5381" width="12.7109375" style="1" customWidth="1"/>
    <col min="5382" max="5383" width="15.7109375" style="1" customWidth="1"/>
    <col min="5384" max="5632" width="9.140625" style="1"/>
    <col min="5633" max="5634" width="10.7109375" style="1" customWidth="1"/>
    <col min="5635" max="5635" width="47.7109375" style="1" customWidth="1"/>
    <col min="5636" max="5636" width="14.7109375" style="1" customWidth="1"/>
    <col min="5637" max="5637" width="12.7109375" style="1" customWidth="1"/>
    <col min="5638" max="5639" width="15.7109375" style="1" customWidth="1"/>
    <col min="5640" max="5888" width="9.140625" style="1"/>
    <col min="5889" max="5890" width="10.7109375" style="1" customWidth="1"/>
    <col min="5891" max="5891" width="47.7109375" style="1" customWidth="1"/>
    <col min="5892" max="5892" width="14.7109375" style="1" customWidth="1"/>
    <col min="5893" max="5893" width="12.7109375" style="1" customWidth="1"/>
    <col min="5894" max="5895" width="15.7109375" style="1" customWidth="1"/>
    <col min="5896" max="6144" width="9.140625" style="1"/>
    <col min="6145" max="6146" width="10.7109375" style="1" customWidth="1"/>
    <col min="6147" max="6147" width="47.7109375" style="1" customWidth="1"/>
    <col min="6148" max="6148" width="14.7109375" style="1" customWidth="1"/>
    <col min="6149" max="6149" width="12.7109375" style="1" customWidth="1"/>
    <col min="6150" max="6151" width="15.7109375" style="1" customWidth="1"/>
    <col min="6152" max="6400" width="9.140625" style="1"/>
    <col min="6401" max="6402" width="10.7109375" style="1" customWidth="1"/>
    <col min="6403" max="6403" width="47.7109375" style="1" customWidth="1"/>
    <col min="6404" max="6404" width="14.7109375" style="1" customWidth="1"/>
    <col min="6405" max="6405" width="12.7109375" style="1" customWidth="1"/>
    <col min="6406" max="6407" width="15.7109375" style="1" customWidth="1"/>
    <col min="6408" max="6656" width="9.140625" style="1"/>
    <col min="6657" max="6658" width="10.7109375" style="1" customWidth="1"/>
    <col min="6659" max="6659" width="47.7109375" style="1" customWidth="1"/>
    <col min="6660" max="6660" width="14.7109375" style="1" customWidth="1"/>
    <col min="6661" max="6661" width="12.7109375" style="1" customWidth="1"/>
    <col min="6662" max="6663" width="15.7109375" style="1" customWidth="1"/>
    <col min="6664" max="6912" width="9.140625" style="1"/>
    <col min="6913" max="6914" width="10.7109375" style="1" customWidth="1"/>
    <col min="6915" max="6915" width="47.7109375" style="1" customWidth="1"/>
    <col min="6916" max="6916" width="14.7109375" style="1" customWidth="1"/>
    <col min="6917" max="6917" width="12.7109375" style="1" customWidth="1"/>
    <col min="6918" max="6919" width="15.7109375" style="1" customWidth="1"/>
    <col min="6920" max="7168" width="9.140625" style="1"/>
    <col min="7169" max="7170" width="10.7109375" style="1" customWidth="1"/>
    <col min="7171" max="7171" width="47.7109375" style="1" customWidth="1"/>
    <col min="7172" max="7172" width="14.7109375" style="1" customWidth="1"/>
    <col min="7173" max="7173" width="12.7109375" style="1" customWidth="1"/>
    <col min="7174" max="7175" width="15.7109375" style="1" customWidth="1"/>
    <col min="7176" max="7424" width="9.140625" style="1"/>
    <col min="7425" max="7426" width="10.7109375" style="1" customWidth="1"/>
    <col min="7427" max="7427" width="47.7109375" style="1" customWidth="1"/>
    <col min="7428" max="7428" width="14.7109375" style="1" customWidth="1"/>
    <col min="7429" max="7429" width="12.7109375" style="1" customWidth="1"/>
    <col min="7430" max="7431" width="15.7109375" style="1" customWidth="1"/>
    <col min="7432" max="7680" width="9.140625" style="1"/>
    <col min="7681" max="7682" width="10.7109375" style="1" customWidth="1"/>
    <col min="7683" max="7683" width="47.7109375" style="1" customWidth="1"/>
    <col min="7684" max="7684" width="14.7109375" style="1" customWidth="1"/>
    <col min="7685" max="7685" width="12.7109375" style="1" customWidth="1"/>
    <col min="7686" max="7687" width="15.7109375" style="1" customWidth="1"/>
    <col min="7688" max="7936" width="9.140625" style="1"/>
    <col min="7937" max="7938" width="10.7109375" style="1" customWidth="1"/>
    <col min="7939" max="7939" width="47.7109375" style="1" customWidth="1"/>
    <col min="7940" max="7940" width="14.7109375" style="1" customWidth="1"/>
    <col min="7941" max="7941" width="12.7109375" style="1" customWidth="1"/>
    <col min="7942" max="7943" width="15.7109375" style="1" customWidth="1"/>
    <col min="7944" max="8192" width="9.140625" style="1"/>
    <col min="8193" max="8194" width="10.7109375" style="1" customWidth="1"/>
    <col min="8195" max="8195" width="47.7109375" style="1" customWidth="1"/>
    <col min="8196" max="8196" width="14.7109375" style="1" customWidth="1"/>
    <col min="8197" max="8197" width="12.7109375" style="1" customWidth="1"/>
    <col min="8198" max="8199" width="15.7109375" style="1" customWidth="1"/>
    <col min="8200" max="8448" width="9.140625" style="1"/>
    <col min="8449" max="8450" width="10.7109375" style="1" customWidth="1"/>
    <col min="8451" max="8451" width="47.7109375" style="1" customWidth="1"/>
    <col min="8452" max="8452" width="14.7109375" style="1" customWidth="1"/>
    <col min="8453" max="8453" width="12.7109375" style="1" customWidth="1"/>
    <col min="8454" max="8455" width="15.7109375" style="1" customWidth="1"/>
    <col min="8456" max="8704" width="9.140625" style="1"/>
    <col min="8705" max="8706" width="10.7109375" style="1" customWidth="1"/>
    <col min="8707" max="8707" width="47.7109375" style="1" customWidth="1"/>
    <col min="8708" max="8708" width="14.7109375" style="1" customWidth="1"/>
    <col min="8709" max="8709" width="12.7109375" style="1" customWidth="1"/>
    <col min="8710" max="8711" width="15.7109375" style="1" customWidth="1"/>
    <col min="8712" max="8960" width="9.140625" style="1"/>
    <col min="8961" max="8962" width="10.7109375" style="1" customWidth="1"/>
    <col min="8963" max="8963" width="47.7109375" style="1" customWidth="1"/>
    <col min="8964" max="8964" width="14.7109375" style="1" customWidth="1"/>
    <col min="8965" max="8965" width="12.7109375" style="1" customWidth="1"/>
    <col min="8966" max="8967" width="15.7109375" style="1" customWidth="1"/>
    <col min="8968" max="9216" width="9.140625" style="1"/>
    <col min="9217" max="9218" width="10.7109375" style="1" customWidth="1"/>
    <col min="9219" max="9219" width="47.7109375" style="1" customWidth="1"/>
    <col min="9220" max="9220" width="14.7109375" style="1" customWidth="1"/>
    <col min="9221" max="9221" width="12.7109375" style="1" customWidth="1"/>
    <col min="9222" max="9223" width="15.7109375" style="1" customWidth="1"/>
    <col min="9224" max="9472" width="9.140625" style="1"/>
    <col min="9473" max="9474" width="10.7109375" style="1" customWidth="1"/>
    <col min="9475" max="9475" width="47.7109375" style="1" customWidth="1"/>
    <col min="9476" max="9476" width="14.7109375" style="1" customWidth="1"/>
    <col min="9477" max="9477" width="12.7109375" style="1" customWidth="1"/>
    <col min="9478" max="9479" width="15.7109375" style="1" customWidth="1"/>
    <col min="9480" max="9728" width="9.140625" style="1"/>
    <col min="9729" max="9730" width="10.7109375" style="1" customWidth="1"/>
    <col min="9731" max="9731" width="47.7109375" style="1" customWidth="1"/>
    <col min="9732" max="9732" width="14.7109375" style="1" customWidth="1"/>
    <col min="9733" max="9733" width="12.7109375" style="1" customWidth="1"/>
    <col min="9734" max="9735" width="15.7109375" style="1" customWidth="1"/>
    <col min="9736" max="9984" width="9.140625" style="1"/>
    <col min="9985" max="9986" width="10.7109375" style="1" customWidth="1"/>
    <col min="9987" max="9987" width="47.7109375" style="1" customWidth="1"/>
    <col min="9988" max="9988" width="14.7109375" style="1" customWidth="1"/>
    <col min="9989" max="9989" width="12.7109375" style="1" customWidth="1"/>
    <col min="9990" max="9991" width="15.7109375" style="1" customWidth="1"/>
    <col min="9992" max="10240" width="9.140625" style="1"/>
    <col min="10241" max="10242" width="10.7109375" style="1" customWidth="1"/>
    <col min="10243" max="10243" width="47.7109375" style="1" customWidth="1"/>
    <col min="10244" max="10244" width="14.7109375" style="1" customWidth="1"/>
    <col min="10245" max="10245" width="12.7109375" style="1" customWidth="1"/>
    <col min="10246" max="10247" width="15.7109375" style="1" customWidth="1"/>
    <col min="10248" max="10496" width="9.140625" style="1"/>
    <col min="10497" max="10498" width="10.7109375" style="1" customWidth="1"/>
    <col min="10499" max="10499" width="47.7109375" style="1" customWidth="1"/>
    <col min="10500" max="10500" width="14.7109375" style="1" customWidth="1"/>
    <col min="10501" max="10501" width="12.7109375" style="1" customWidth="1"/>
    <col min="10502" max="10503" width="15.7109375" style="1" customWidth="1"/>
    <col min="10504" max="10752" width="9.140625" style="1"/>
    <col min="10753" max="10754" width="10.7109375" style="1" customWidth="1"/>
    <col min="10755" max="10755" width="47.7109375" style="1" customWidth="1"/>
    <col min="10756" max="10756" width="14.7109375" style="1" customWidth="1"/>
    <col min="10757" max="10757" width="12.7109375" style="1" customWidth="1"/>
    <col min="10758" max="10759" width="15.7109375" style="1" customWidth="1"/>
    <col min="10760" max="11008" width="9.140625" style="1"/>
    <col min="11009" max="11010" width="10.7109375" style="1" customWidth="1"/>
    <col min="11011" max="11011" width="47.7109375" style="1" customWidth="1"/>
    <col min="11012" max="11012" width="14.7109375" style="1" customWidth="1"/>
    <col min="11013" max="11013" width="12.7109375" style="1" customWidth="1"/>
    <col min="11014" max="11015" width="15.7109375" style="1" customWidth="1"/>
    <col min="11016" max="11264" width="9.140625" style="1"/>
    <col min="11265" max="11266" width="10.7109375" style="1" customWidth="1"/>
    <col min="11267" max="11267" width="47.7109375" style="1" customWidth="1"/>
    <col min="11268" max="11268" width="14.7109375" style="1" customWidth="1"/>
    <col min="11269" max="11269" width="12.7109375" style="1" customWidth="1"/>
    <col min="11270" max="11271" width="15.7109375" style="1" customWidth="1"/>
    <col min="11272" max="11520" width="9.140625" style="1"/>
    <col min="11521" max="11522" width="10.7109375" style="1" customWidth="1"/>
    <col min="11523" max="11523" width="47.7109375" style="1" customWidth="1"/>
    <col min="11524" max="11524" width="14.7109375" style="1" customWidth="1"/>
    <col min="11525" max="11525" width="12.7109375" style="1" customWidth="1"/>
    <col min="11526" max="11527" width="15.7109375" style="1" customWidth="1"/>
    <col min="11528" max="11776" width="9.140625" style="1"/>
    <col min="11777" max="11778" width="10.7109375" style="1" customWidth="1"/>
    <col min="11779" max="11779" width="47.7109375" style="1" customWidth="1"/>
    <col min="11780" max="11780" width="14.7109375" style="1" customWidth="1"/>
    <col min="11781" max="11781" width="12.7109375" style="1" customWidth="1"/>
    <col min="11782" max="11783" width="15.7109375" style="1" customWidth="1"/>
    <col min="11784" max="12032" width="9.140625" style="1"/>
    <col min="12033" max="12034" width="10.7109375" style="1" customWidth="1"/>
    <col min="12035" max="12035" width="47.7109375" style="1" customWidth="1"/>
    <col min="12036" max="12036" width="14.7109375" style="1" customWidth="1"/>
    <col min="12037" max="12037" width="12.7109375" style="1" customWidth="1"/>
    <col min="12038" max="12039" width="15.7109375" style="1" customWidth="1"/>
    <col min="12040" max="12288" width="9.140625" style="1"/>
    <col min="12289" max="12290" width="10.7109375" style="1" customWidth="1"/>
    <col min="12291" max="12291" width="47.7109375" style="1" customWidth="1"/>
    <col min="12292" max="12292" width="14.7109375" style="1" customWidth="1"/>
    <col min="12293" max="12293" width="12.7109375" style="1" customWidth="1"/>
    <col min="12294" max="12295" width="15.7109375" style="1" customWidth="1"/>
    <col min="12296" max="12544" width="9.140625" style="1"/>
    <col min="12545" max="12546" width="10.7109375" style="1" customWidth="1"/>
    <col min="12547" max="12547" width="47.7109375" style="1" customWidth="1"/>
    <col min="12548" max="12548" width="14.7109375" style="1" customWidth="1"/>
    <col min="12549" max="12549" width="12.7109375" style="1" customWidth="1"/>
    <col min="12550" max="12551" width="15.7109375" style="1" customWidth="1"/>
    <col min="12552" max="12800" width="9.140625" style="1"/>
    <col min="12801" max="12802" width="10.7109375" style="1" customWidth="1"/>
    <col min="12803" max="12803" width="47.7109375" style="1" customWidth="1"/>
    <col min="12804" max="12804" width="14.7109375" style="1" customWidth="1"/>
    <col min="12805" max="12805" width="12.7109375" style="1" customWidth="1"/>
    <col min="12806" max="12807" width="15.7109375" style="1" customWidth="1"/>
    <col min="12808" max="13056" width="9.140625" style="1"/>
    <col min="13057" max="13058" width="10.7109375" style="1" customWidth="1"/>
    <col min="13059" max="13059" width="47.7109375" style="1" customWidth="1"/>
    <col min="13060" max="13060" width="14.7109375" style="1" customWidth="1"/>
    <col min="13061" max="13061" width="12.7109375" style="1" customWidth="1"/>
    <col min="13062" max="13063" width="15.7109375" style="1" customWidth="1"/>
    <col min="13064" max="13312" width="9.140625" style="1"/>
    <col min="13313" max="13314" width="10.7109375" style="1" customWidth="1"/>
    <col min="13315" max="13315" width="47.7109375" style="1" customWidth="1"/>
    <col min="13316" max="13316" width="14.7109375" style="1" customWidth="1"/>
    <col min="13317" max="13317" width="12.7109375" style="1" customWidth="1"/>
    <col min="13318" max="13319" width="15.7109375" style="1" customWidth="1"/>
    <col min="13320" max="13568" width="9.140625" style="1"/>
    <col min="13569" max="13570" width="10.7109375" style="1" customWidth="1"/>
    <col min="13571" max="13571" width="47.7109375" style="1" customWidth="1"/>
    <col min="13572" max="13572" width="14.7109375" style="1" customWidth="1"/>
    <col min="13573" max="13573" width="12.7109375" style="1" customWidth="1"/>
    <col min="13574" max="13575" width="15.7109375" style="1" customWidth="1"/>
    <col min="13576" max="13824" width="9.140625" style="1"/>
    <col min="13825" max="13826" width="10.7109375" style="1" customWidth="1"/>
    <col min="13827" max="13827" width="47.7109375" style="1" customWidth="1"/>
    <col min="13828" max="13828" width="14.7109375" style="1" customWidth="1"/>
    <col min="13829" max="13829" width="12.7109375" style="1" customWidth="1"/>
    <col min="13830" max="13831" width="15.7109375" style="1" customWidth="1"/>
    <col min="13832" max="14080" width="9.140625" style="1"/>
    <col min="14081" max="14082" width="10.7109375" style="1" customWidth="1"/>
    <col min="14083" max="14083" width="47.7109375" style="1" customWidth="1"/>
    <col min="14084" max="14084" width="14.7109375" style="1" customWidth="1"/>
    <col min="14085" max="14085" width="12.7109375" style="1" customWidth="1"/>
    <col min="14086" max="14087" width="15.7109375" style="1" customWidth="1"/>
    <col min="14088" max="14336" width="9.140625" style="1"/>
    <col min="14337" max="14338" width="10.7109375" style="1" customWidth="1"/>
    <col min="14339" max="14339" width="47.7109375" style="1" customWidth="1"/>
    <col min="14340" max="14340" width="14.7109375" style="1" customWidth="1"/>
    <col min="14341" max="14341" width="12.7109375" style="1" customWidth="1"/>
    <col min="14342" max="14343" width="15.7109375" style="1" customWidth="1"/>
    <col min="14344" max="14592" width="9.140625" style="1"/>
    <col min="14593" max="14594" width="10.7109375" style="1" customWidth="1"/>
    <col min="14595" max="14595" width="47.7109375" style="1" customWidth="1"/>
    <col min="14596" max="14596" width="14.7109375" style="1" customWidth="1"/>
    <col min="14597" max="14597" width="12.7109375" style="1" customWidth="1"/>
    <col min="14598" max="14599" width="15.7109375" style="1" customWidth="1"/>
    <col min="14600" max="14848" width="9.140625" style="1"/>
    <col min="14849" max="14850" width="10.7109375" style="1" customWidth="1"/>
    <col min="14851" max="14851" width="47.7109375" style="1" customWidth="1"/>
    <col min="14852" max="14852" width="14.7109375" style="1" customWidth="1"/>
    <col min="14853" max="14853" width="12.7109375" style="1" customWidth="1"/>
    <col min="14854" max="14855" width="15.7109375" style="1" customWidth="1"/>
    <col min="14856" max="15104" width="9.140625" style="1"/>
    <col min="15105" max="15106" width="10.7109375" style="1" customWidth="1"/>
    <col min="15107" max="15107" width="47.7109375" style="1" customWidth="1"/>
    <col min="15108" max="15108" width="14.7109375" style="1" customWidth="1"/>
    <col min="15109" max="15109" width="12.7109375" style="1" customWidth="1"/>
    <col min="15110" max="15111" width="15.7109375" style="1" customWidth="1"/>
    <col min="15112" max="15360" width="9.140625" style="1"/>
    <col min="15361" max="15362" width="10.7109375" style="1" customWidth="1"/>
    <col min="15363" max="15363" width="47.7109375" style="1" customWidth="1"/>
    <col min="15364" max="15364" width="14.7109375" style="1" customWidth="1"/>
    <col min="15365" max="15365" width="12.7109375" style="1" customWidth="1"/>
    <col min="15366" max="15367" width="15.7109375" style="1" customWidth="1"/>
    <col min="15368" max="15616" width="9.140625" style="1"/>
    <col min="15617" max="15618" width="10.7109375" style="1" customWidth="1"/>
    <col min="15619" max="15619" width="47.7109375" style="1" customWidth="1"/>
    <col min="15620" max="15620" width="14.7109375" style="1" customWidth="1"/>
    <col min="15621" max="15621" width="12.7109375" style="1" customWidth="1"/>
    <col min="15622" max="15623" width="15.7109375" style="1" customWidth="1"/>
    <col min="15624" max="15872" width="9.140625" style="1"/>
    <col min="15873" max="15874" width="10.7109375" style="1" customWidth="1"/>
    <col min="15875" max="15875" width="47.7109375" style="1" customWidth="1"/>
    <col min="15876" max="15876" width="14.7109375" style="1" customWidth="1"/>
    <col min="15877" max="15877" width="12.7109375" style="1" customWidth="1"/>
    <col min="15878" max="15879" width="15.7109375" style="1" customWidth="1"/>
    <col min="15880" max="16128" width="9.140625" style="1"/>
    <col min="16129" max="16130" width="10.7109375" style="1" customWidth="1"/>
    <col min="16131" max="16131" width="47.7109375" style="1" customWidth="1"/>
    <col min="16132" max="16132" width="14.7109375" style="1" customWidth="1"/>
    <col min="16133" max="16133" width="12.7109375" style="1" customWidth="1"/>
    <col min="16134" max="16135" width="15.7109375" style="1" customWidth="1"/>
    <col min="16136" max="16384" width="9.140625" style="1"/>
  </cols>
  <sheetData>
    <row r="1" spans="1:7" s="81" customFormat="1" ht="50.25" customHeight="1">
      <c r="A1" s="208" t="s">
        <v>480</v>
      </c>
      <c r="B1" s="209"/>
      <c r="C1" s="209"/>
      <c r="D1" s="209"/>
      <c r="E1" s="209"/>
      <c r="F1" s="209"/>
      <c r="G1" s="209"/>
    </row>
    <row r="2" spans="1:7" ht="43.5" customHeight="1">
      <c r="A2" s="206" t="s">
        <v>237</v>
      </c>
      <c r="B2" s="207"/>
      <c r="C2" s="207"/>
      <c r="D2" s="207"/>
      <c r="E2" s="207"/>
      <c r="F2" s="207"/>
      <c r="G2" s="207"/>
    </row>
    <row r="3" spans="1:7" s="84" customFormat="1" ht="15" customHeight="1">
      <c r="A3" s="82" t="s">
        <v>0</v>
      </c>
      <c r="B3" s="83" t="s">
        <v>238</v>
      </c>
      <c r="D3" s="85"/>
      <c r="E3" s="86"/>
      <c r="F3" s="87"/>
      <c r="G3" s="88"/>
    </row>
    <row r="4" spans="1:7" s="84" customFormat="1" ht="15" customHeight="1">
      <c r="A4" s="82" t="s">
        <v>239</v>
      </c>
      <c r="B4" s="83" t="s">
        <v>264</v>
      </c>
      <c r="D4" s="85"/>
      <c r="E4" s="86"/>
      <c r="F4" s="87"/>
      <c r="G4" s="88"/>
    </row>
    <row r="5" spans="1:7" s="84" customFormat="1" ht="15" customHeight="1">
      <c r="A5" s="82" t="s">
        <v>1</v>
      </c>
      <c r="B5" s="83" t="s">
        <v>467</v>
      </c>
      <c r="D5" s="85"/>
      <c r="E5" s="86"/>
      <c r="F5" s="87"/>
      <c r="G5" s="88"/>
    </row>
    <row r="6" spans="1:7" s="84" customFormat="1" ht="15" customHeight="1">
      <c r="A6" s="82" t="s">
        <v>235</v>
      </c>
      <c r="B6" s="83" t="s">
        <v>243</v>
      </c>
      <c r="D6" s="85"/>
      <c r="E6" s="86"/>
      <c r="F6" s="87"/>
      <c r="G6" s="88"/>
    </row>
    <row r="7" spans="1:7" s="84" customFormat="1" ht="20.100000000000001" customHeight="1">
      <c r="A7" s="82" t="s">
        <v>2</v>
      </c>
      <c r="B7" s="83" t="s">
        <v>242</v>
      </c>
      <c r="C7" s="205" t="s">
        <v>3</v>
      </c>
      <c r="D7" s="205"/>
      <c r="E7" s="205"/>
      <c r="F7" s="205"/>
      <c r="G7" s="205"/>
    </row>
    <row r="8" spans="1:7" s="84" customFormat="1" ht="20.100000000000001" customHeight="1">
      <c r="A8" s="82"/>
      <c r="B8" s="83"/>
      <c r="C8" s="89"/>
      <c r="D8" s="89"/>
      <c r="E8" s="89"/>
      <c r="F8" s="89"/>
      <c r="G8" s="89"/>
    </row>
    <row r="9" spans="1:7" s="95" customFormat="1" ht="32.1" customHeight="1" thickBot="1">
      <c r="A9" s="90" t="s">
        <v>4</v>
      </c>
      <c r="B9" s="90" t="s">
        <v>5</v>
      </c>
      <c r="C9" s="91" t="s">
        <v>6</v>
      </c>
      <c r="D9" s="90" t="s">
        <v>7</v>
      </c>
      <c r="E9" s="92" t="s">
        <v>8</v>
      </c>
      <c r="F9" s="93" t="s">
        <v>9</v>
      </c>
      <c r="G9" s="94" t="s">
        <v>10</v>
      </c>
    </row>
    <row r="10" spans="1:7" s="101" customFormat="1" ht="15">
      <c r="A10" s="96"/>
      <c r="B10" s="96"/>
      <c r="C10" s="97"/>
      <c r="D10" s="96"/>
      <c r="E10" s="98"/>
      <c r="F10" s="99"/>
      <c r="G10" s="100"/>
    </row>
    <row r="11" spans="1:7" s="101" customFormat="1" ht="15">
      <c r="A11" s="96"/>
      <c r="B11" s="96"/>
      <c r="C11" s="102" t="s">
        <v>216</v>
      </c>
      <c r="D11" s="96"/>
      <c r="E11" s="98"/>
      <c r="F11" s="103" t="s">
        <v>12</v>
      </c>
      <c r="G11" s="104">
        <f>SUM(G14:G15)</f>
        <v>0</v>
      </c>
    </row>
    <row r="12" spans="1:7" s="101" customFormat="1" ht="15">
      <c r="A12" s="96"/>
      <c r="B12" s="96"/>
      <c r="C12" s="97"/>
      <c r="D12" s="96"/>
      <c r="E12" s="98"/>
      <c r="F12" s="99"/>
      <c r="G12" s="100"/>
    </row>
    <row r="13" spans="1:7" s="101" customFormat="1" ht="15">
      <c r="A13" s="2"/>
      <c r="B13" s="2"/>
      <c r="C13" s="102" t="s">
        <v>13</v>
      </c>
      <c r="D13" s="2"/>
      <c r="E13" s="86"/>
      <c r="F13" s="105"/>
      <c r="G13" s="88"/>
    </row>
    <row r="14" spans="1:7" s="101" customFormat="1" ht="15">
      <c r="A14" s="2" t="s">
        <v>14</v>
      </c>
      <c r="B14" s="3"/>
      <c r="C14" s="106" t="s">
        <v>258</v>
      </c>
      <c r="D14" s="2" t="s">
        <v>48</v>
      </c>
      <c r="E14" s="107">
        <v>0.31</v>
      </c>
      <c r="F14" s="176">
        <v>0</v>
      </c>
      <c r="G14" s="88">
        <f>ROUND(E14*F14,2)</f>
        <v>0</v>
      </c>
    </row>
    <row r="15" spans="1:7" s="101" customFormat="1" ht="25.5">
      <c r="A15" s="2" t="s">
        <v>16</v>
      </c>
      <c r="B15" s="3"/>
      <c r="C15" s="106" t="s">
        <v>257</v>
      </c>
      <c r="D15" s="3" t="s">
        <v>15</v>
      </c>
      <c r="E15" s="86">
        <v>10</v>
      </c>
      <c r="F15" s="176">
        <v>0</v>
      </c>
      <c r="G15" s="88">
        <f>ROUND(E15*F15,2)</f>
        <v>0</v>
      </c>
    </row>
    <row r="16" spans="1:7" s="101" customFormat="1" ht="15">
      <c r="A16" s="96"/>
      <c r="B16" s="96"/>
      <c r="C16" s="97"/>
      <c r="D16" s="96"/>
      <c r="E16" s="98"/>
      <c r="F16" s="99"/>
      <c r="G16" s="100"/>
    </row>
    <row r="17" spans="1:7">
      <c r="A17" s="2"/>
      <c r="B17" s="2"/>
      <c r="C17" s="102" t="s">
        <v>65</v>
      </c>
      <c r="D17" s="2"/>
      <c r="F17" s="103" t="s">
        <v>66</v>
      </c>
      <c r="G17" s="104">
        <f>SUM(G20:G33)</f>
        <v>0</v>
      </c>
    </row>
    <row r="18" spans="1:7" s="110" customFormat="1">
      <c r="A18" s="4"/>
      <c r="B18" s="4"/>
      <c r="C18" s="5"/>
      <c r="D18" s="4"/>
      <c r="E18" s="7"/>
      <c r="F18" s="108"/>
      <c r="G18" s="109"/>
    </row>
    <row r="19" spans="1:7">
      <c r="A19" s="2"/>
      <c r="B19" s="2"/>
      <c r="C19" s="102" t="s">
        <v>17</v>
      </c>
      <c r="D19" s="2"/>
    </row>
    <row r="20" spans="1:7" ht="51">
      <c r="A20" s="2" t="s">
        <v>14</v>
      </c>
      <c r="B20" s="3" t="s">
        <v>219</v>
      </c>
      <c r="C20" s="111" t="s">
        <v>217</v>
      </c>
      <c r="D20" s="2" t="s">
        <v>19</v>
      </c>
      <c r="E20" s="86">
        <v>250</v>
      </c>
      <c r="F20" s="176">
        <v>0</v>
      </c>
      <c r="G20" s="88">
        <f>ROUND(E20*F20,2)</f>
        <v>0</v>
      </c>
    </row>
    <row r="21" spans="1:7" ht="25.5">
      <c r="A21" s="2"/>
      <c r="B21" s="2"/>
      <c r="C21" s="112" t="s">
        <v>218</v>
      </c>
      <c r="D21" s="2"/>
    </row>
    <row r="22" spans="1:7" s="110" customFormat="1">
      <c r="A22" s="3" t="s">
        <v>16</v>
      </c>
      <c r="B22" s="3" t="s">
        <v>176</v>
      </c>
      <c r="C22" s="113" t="s">
        <v>177</v>
      </c>
      <c r="D22" s="2" t="s">
        <v>19</v>
      </c>
      <c r="E22" s="86">
        <v>16</v>
      </c>
      <c r="F22" s="176">
        <v>0</v>
      </c>
      <c r="G22" s="88">
        <f>ROUND(E22*F22,2)</f>
        <v>0</v>
      </c>
    </row>
    <row r="23" spans="1:7" s="110" customFormat="1" ht="25.5">
      <c r="A23" s="2"/>
      <c r="B23" s="3"/>
      <c r="C23" s="112" t="s">
        <v>178</v>
      </c>
      <c r="D23" s="2"/>
      <c r="E23" s="86"/>
      <c r="F23" s="105"/>
      <c r="G23" s="88"/>
    </row>
    <row r="24" spans="1:7" s="110" customFormat="1">
      <c r="A24" s="4"/>
      <c r="B24" s="4"/>
      <c r="C24" s="114"/>
      <c r="D24" s="4"/>
      <c r="E24" s="7"/>
      <c r="F24" s="115"/>
      <c r="G24" s="116"/>
    </row>
    <row r="25" spans="1:7">
      <c r="A25" s="2"/>
      <c r="B25" s="2"/>
      <c r="C25" s="102" t="s">
        <v>20</v>
      </c>
      <c r="D25" s="2"/>
    </row>
    <row r="26" spans="1:7" ht="25.5">
      <c r="A26" s="2" t="s">
        <v>14</v>
      </c>
      <c r="B26" s="2" t="s">
        <v>44</v>
      </c>
      <c r="C26" s="106" t="s">
        <v>45</v>
      </c>
      <c r="D26" s="2" t="s">
        <v>21</v>
      </c>
      <c r="E26" s="86">
        <v>248</v>
      </c>
      <c r="F26" s="176">
        <v>0</v>
      </c>
      <c r="G26" s="88">
        <f>ROUND(E26*F26,2)</f>
        <v>0</v>
      </c>
    </row>
    <row r="27" spans="1:7" s="110" customFormat="1">
      <c r="A27" s="4"/>
      <c r="B27" s="4"/>
      <c r="C27" s="114"/>
      <c r="D27" s="4"/>
      <c r="E27" s="7"/>
      <c r="F27" s="115"/>
      <c r="G27" s="116"/>
    </row>
    <row r="28" spans="1:7">
      <c r="A28" s="2"/>
      <c r="B28" s="2"/>
      <c r="C28" s="102" t="s">
        <v>71</v>
      </c>
      <c r="D28" s="2"/>
    </row>
    <row r="29" spans="1:7">
      <c r="A29" s="2" t="s">
        <v>14</v>
      </c>
      <c r="B29" s="2" t="s">
        <v>22</v>
      </c>
      <c r="C29" s="106" t="s">
        <v>23</v>
      </c>
      <c r="D29" s="2" t="s">
        <v>19</v>
      </c>
      <c r="E29" s="86">
        <v>180</v>
      </c>
      <c r="F29" s="176">
        <v>0</v>
      </c>
      <c r="G29" s="88">
        <f>ROUND(E29*F29,2)</f>
        <v>0</v>
      </c>
    </row>
    <row r="30" spans="1:7" ht="25.5">
      <c r="A30" s="2"/>
      <c r="B30" s="2"/>
      <c r="C30" s="112" t="s">
        <v>221</v>
      </c>
      <c r="D30" s="2"/>
    </row>
    <row r="31" spans="1:7" ht="25.5">
      <c r="A31" s="2" t="s">
        <v>16</v>
      </c>
      <c r="B31" s="2" t="s">
        <v>131</v>
      </c>
      <c r="C31" s="106" t="s">
        <v>132</v>
      </c>
      <c r="D31" s="2" t="s">
        <v>19</v>
      </c>
      <c r="E31" s="86">
        <v>75</v>
      </c>
      <c r="F31" s="176">
        <v>0</v>
      </c>
      <c r="G31" s="88">
        <f>ROUND(E31*F31,2)</f>
        <v>0</v>
      </c>
    </row>
    <row r="32" spans="1:7" ht="38.25">
      <c r="A32" s="2"/>
      <c r="B32" s="2"/>
      <c r="C32" s="112" t="s">
        <v>259</v>
      </c>
      <c r="D32" s="2"/>
    </row>
    <row r="33" spans="1:7" s="110" customFormat="1">
      <c r="A33" s="4"/>
      <c r="B33" s="4"/>
      <c r="C33" s="112"/>
      <c r="D33" s="4"/>
      <c r="E33" s="7"/>
      <c r="F33" s="115"/>
      <c r="G33" s="116"/>
    </row>
    <row r="34" spans="1:7">
      <c r="A34" s="2"/>
      <c r="B34" s="2"/>
      <c r="C34" s="102" t="s">
        <v>129</v>
      </c>
      <c r="D34" s="2"/>
      <c r="F34" s="103" t="s">
        <v>35</v>
      </c>
      <c r="G34" s="104">
        <f>SUM(G37:G44)</f>
        <v>1350</v>
      </c>
    </row>
    <row r="35" spans="1:7" s="110" customFormat="1">
      <c r="A35" s="4"/>
      <c r="B35" s="4"/>
      <c r="C35" s="5"/>
      <c r="D35" s="4"/>
      <c r="E35" s="7"/>
      <c r="F35" s="108"/>
      <c r="G35" s="109"/>
    </row>
    <row r="36" spans="1:7">
      <c r="A36" s="2"/>
      <c r="B36" s="2"/>
      <c r="C36" s="102" t="s">
        <v>261</v>
      </c>
      <c r="D36" s="2"/>
    </row>
    <row r="37" spans="1:7" ht="51">
      <c r="A37" s="2" t="s">
        <v>14</v>
      </c>
      <c r="B37" s="3"/>
      <c r="C37" s="113" t="s">
        <v>438</v>
      </c>
      <c r="D37" s="2" t="s">
        <v>15</v>
      </c>
      <c r="E37" s="86">
        <v>6</v>
      </c>
      <c r="F37" s="176">
        <v>0</v>
      </c>
      <c r="G37" s="88">
        <f>ROUND(E37*F37,2)</f>
        <v>0</v>
      </c>
    </row>
    <row r="38" spans="1:7" ht="25.5">
      <c r="A38" s="2" t="s">
        <v>16</v>
      </c>
      <c r="B38" s="3" t="s">
        <v>234</v>
      </c>
      <c r="C38" s="113" t="s">
        <v>229</v>
      </c>
      <c r="D38" s="6" t="s">
        <v>32</v>
      </c>
      <c r="E38" s="7">
        <v>620</v>
      </c>
      <c r="F38" s="176">
        <v>0</v>
      </c>
      <c r="G38" s="88">
        <f>ROUND(E38*F38,2)</f>
        <v>0</v>
      </c>
    </row>
    <row r="39" spans="1:7" ht="38.25">
      <c r="A39" s="2"/>
      <c r="B39" s="2"/>
      <c r="C39" s="112" t="s">
        <v>439</v>
      </c>
      <c r="D39" s="6"/>
      <c r="E39" s="7"/>
      <c r="F39" s="115"/>
    </row>
    <row r="40" spans="1:7">
      <c r="A40" s="2"/>
      <c r="B40" s="2"/>
      <c r="C40" s="102" t="s">
        <v>260</v>
      </c>
      <c r="D40" s="2"/>
    </row>
    <row r="41" spans="1:7">
      <c r="A41" s="2" t="s">
        <v>14</v>
      </c>
      <c r="B41" s="3"/>
      <c r="C41" s="113" t="s">
        <v>236</v>
      </c>
      <c r="D41" s="2" t="s">
        <v>248</v>
      </c>
      <c r="E41" s="86">
        <v>1</v>
      </c>
      <c r="F41" s="176">
        <v>0</v>
      </c>
      <c r="G41" s="88">
        <f>ROUND(E41*F41,2)</f>
        <v>0</v>
      </c>
    </row>
    <row r="42" spans="1:7">
      <c r="A42" s="2" t="s">
        <v>16</v>
      </c>
      <c r="B42" s="3"/>
      <c r="C42" s="113" t="s">
        <v>262</v>
      </c>
      <c r="D42" s="3" t="s">
        <v>159</v>
      </c>
      <c r="E42" s="86">
        <v>10</v>
      </c>
      <c r="F42" s="105">
        <v>45</v>
      </c>
      <c r="G42" s="88">
        <f>ROUND(E42*F42,2)</f>
        <v>450</v>
      </c>
    </row>
    <row r="43" spans="1:7">
      <c r="A43" s="3" t="s">
        <v>29</v>
      </c>
      <c r="B43" s="3"/>
      <c r="C43" s="113" t="s">
        <v>437</v>
      </c>
      <c r="D43" s="3" t="s">
        <v>159</v>
      </c>
      <c r="E43" s="86">
        <v>20</v>
      </c>
      <c r="F43" s="105">
        <v>45</v>
      </c>
      <c r="G43" s="88">
        <f>ROUND(E43*F43,2)</f>
        <v>900</v>
      </c>
    </row>
    <row r="44" spans="1:7">
      <c r="A44" s="2"/>
      <c r="B44" s="2"/>
      <c r="D44" s="2"/>
    </row>
    <row r="45" spans="1:7">
      <c r="A45" s="2"/>
      <c r="B45" s="2"/>
      <c r="D45" s="2"/>
    </row>
    <row r="46" spans="1:7">
      <c r="A46" s="2"/>
      <c r="B46" s="2"/>
      <c r="D46" s="2"/>
    </row>
    <row r="47" spans="1:7">
      <c r="A47" s="2"/>
      <c r="B47" s="2"/>
      <c r="D47" s="2"/>
    </row>
    <row r="48" spans="1:7">
      <c r="A48" s="2"/>
      <c r="B48" s="2"/>
      <c r="C48" s="118" t="s">
        <v>11</v>
      </c>
      <c r="D48" s="119">
        <f>SUM(G11)</f>
        <v>0</v>
      </c>
    </row>
    <row r="49" spans="1:13" ht="17.45" customHeight="1">
      <c r="A49" s="2"/>
      <c r="B49" s="2"/>
      <c r="C49" s="118" t="str">
        <f>C17</f>
        <v>2 ZEMELJSKA DELA</v>
      </c>
      <c r="D49" s="119">
        <f>G17</f>
        <v>0</v>
      </c>
    </row>
    <row r="50" spans="1:13" ht="17.45" customHeight="1">
      <c r="A50" s="2"/>
      <c r="B50" s="2"/>
      <c r="C50" s="120" t="str">
        <f>C34</f>
        <v>7 TUJE STORITVE</v>
      </c>
      <c r="D50" s="121">
        <f>G34</f>
        <v>1350</v>
      </c>
    </row>
    <row r="51" spans="1:13" ht="17.45" customHeight="1">
      <c r="A51" s="2"/>
      <c r="B51" s="2"/>
      <c r="C51" s="122" t="s">
        <v>40</v>
      </c>
      <c r="D51" s="123">
        <f>SUM(D48:D50)</f>
        <v>1350</v>
      </c>
    </row>
    <row r="52" spans="1:13" ht="17.45" customHeight="1">
      <c r="A52" s="2"/>
      <c r="B52" s="2"/>
      <c r="C52" s="122" t="s">
        <v>42</v>
      </c>
      <c r="D52" s="123">
        <f>0.22*D51</f>
        <v>297</v>
      </c>
    </row>
    <row r="53" spans="1:13" ht="17.45" customHeight="1">
      <c r="A53" s="2"/>
      <c r="B53" s="2"/>
      <c r="C53" s="122" t="s">
        <v>41</v>
      </c>
      <c r="D53" s="123">
        <f>+SUM(D51:D52)</f>
        <v>1647</v>
      </c>
    </row>
    <row r="54" spans="1:13">
      <c r="A54" s="2"/>
      <c r="B54" s="2"/>
      <c r="D54" s="2"/>
    </row>
    <row r="55" spans="1:13" ht="17.45" customHeight="1">
      <c r="A55" s="2"/>
      <c r="B55" s="2"/>
      <c r="D55" s="2"/>
      <c r="F55" s="103"/>
    </row>
    <row r="56" spans="1:13">
      <c r="A56" s="2"/>
      <c r="B56" s="2"/>
      <c r="D56" s="2"/>
    </row>
    <row r="57" spans="1:13">
      <c r="A57" s="2"/>
      <c r="B57" s="2"/>
      <c r="D57" s="2"/>
    </row>
    <row r="58" spans="1:13">
      <c r="A58" s="2"/>
      <c r="B58" s="2"/>
      <c r="D58" s="2"/>
    </row>
    <row r="61" spans="1:13">
      <c r="M61" s="124"/>
    </row>
  </sheetData>
  <sheetProtection password="F0CA" sheet="1" objects="1" scenarios="1"/>
  <mergeCells count="3">
    <mergeCell ref="A2:G2"/>
    <mergeCell ref="C7:G7"/>
    <mergeCell ref="A1:G1"/>
  </mergeCells>
  <conditionalFormatting sqref="A1:XFD13 A16:XFD19 A14:E15 G14:XFD15 A21:XFD21 A20:E20 G20:XFD20 A23:XFD25 A22:E22 G22:XFD22 A27:XFD28 A26:E26 G26:XFD26 A30:XFD30 A29:E29 G29:XFD29 A32:XFD36 A31:E31 G31:XFD31 A39:XFD40 A37:E38 G37:XFD38 A42:XFD1048576 A41:E41 G41:XFD41">
    <cfRule type="expression" dxfId="9" priority="10">
      <formula>CELL("protect",A1)=0</formula>
    </cfRule>
  </conditionalFormatting>
  <conditionalFormatting sqref="F14">
    <cfRule type="expression" dxfId="8" priority="9">
      <formula>CELL("protect",F14)=0</formula>
    </cfRule>
  </conditionalFormatting>
  <conditionalFormatting sqref="F15">
    <cfRule type="expression" dxfId="7" priority="8">
      <formula>CELL("protect",F15)=0</formula>
    </cfRule>
  </conditionalFormatting>
  <conditionalFormatting sqref="F20">
    <cfRule type="expression" dxfId="6" priority="7">
      <formula>CELL("protect",F20)=0</formula>
    </cfRule>
  </conditionalFormatting>
  <conditionalFormatting sqref="F22">
    <cfRule type="expression" dxfId="5" priority="6">
      <formula>CELL("protect",F22)=0</formula>
    </cfRule>
  </conditionalFormatting>
  <conditionalFormatting sqref="F26">
    <cfRule type="expression" dxfId="4" priority="5">
      <formula>CELL("protect",F26)=0</formula>
    </cfRule>
  </conditionalFormatting>
  <conditionalFormatting sqref="F29">
    <cfRule type="expression" dxfId="3" priority="4">
      <formula>CELL("protect",F29)=0</formula>
    </cfRule>
  </conditionalFormatting>
  <conditionalFormatting sqref="F31">
    <cfRule type="expression" dxfId="2" priority="3">
      <formula>CELL("protect",F31)=0</formula>
    </cfRule>
  </conditionalFormatting>
  <conditionalFormatting sqref="F37:F38">
    <cfRule type="expression" dxfId="1" priority="2">
      <formula>CELL("protect",F37)=0</formula>
    </cfRule>
  </conditionalFormatting>
  <conditionalFormatting sqref="F41">
    <cfRule type="expression" dxfId="0" priority="1">
      <formula>CELL("protect",F41)=0</formula>
    </cfRule>
  </conditionalFormatting>
  <dataValidations count="1">
    <dataValidation type="custom" allowBlank="1" showInputMessage="1" showErrorMessage="1" errorTitle="Preveri vnos" error="Ceno/e.m. je potrebno vnesti na dve decimalki natančno" sqref="F14:F15 F20 F22 F26 F29 F31 F37:F38 F41">
      <formula1>F14=ROUND(F14,2)</formula1>
    </dataValidation>
  </dataValidations>
  <pageMargins left="0.98425196850393704" right="0.39370078740157499" top="0.78740157480314998" bottom="0.78740157480314998" header="0" footer="0.196850393700787"/>
  <pageSetup paperSize="9" scale="70" fitToHeight="50" orientation="portrait" r:id="rId1"/>
  <headerFooter>
    <oddFooter>&amp;CStran &amp;P od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6</vt:i4>
      </vt:variant>
      <vt:variant>
        <vt:lpstr>Imenovani obsegi</vt:lpstr>
      </vt:variant>
      <vt:variant>
        <vt:i4>15</vt:i4>
      </vt:variant>
    </vt:vector>
  </HeadingPairs>
  <TitlesOfParts>
    <vt:vector size="21" baseType="lpstr">
      <vt:lpstr>SKUPNA REKAPITULACIJA</vt:lpstr>
      <vt:lpstr>CESTA (reg. cesta + rondo)</vt:lpstr>
      <vt:lpstr>OBČINA SK</vt:lpstr>
      <vt:lpstr>VODOVOD</vt:lpstr>
      <vt:lpstr>RAZSVETLJAVA</vt:lpstr>
      <vt:lpstr>TK kanalizacija</vt:lpstr>
      <vt:lpstr>RAZSVETLJAVA!_Toc103136968</vt:lpstr>
      <vt:lpstr>'TK kanalizacija'!_Toc103136968</vt:lpstr>
      <vt:lpstr>VODOVOD!_Toc103136968</vt:lpstr>
      <vt:lpstr>'CESTA (reg. cesta + rondo)'!_Toc92683853</vt:lpstr>
      <vt:lpstr>'OBČINA SK'!_Toc92683853</vt:lpstr>
      <vt:lpstr>'CESTA (reg. cesta + rondo)'!Področje_tiskanja</vt:lpstr>
      <vt:lpstr>'OBČINA SK'!Področje_tiskanja</vt:lpstr>
      <vt:lpstr>RAZSVETLJAVA!Področje_tiskanja</vt:lpstr>
      <vt:lpstr>'TK kanalizacija'!Področje_tiskanja</vt:lpstr>
      <vt:lpstr>VODOVOD!Področje_tiskanja</vt:lpstr>
      <vt:lpstr>'CESTA (reg. cesta + rondo)'!Tiskanje_naslovov</vt:lpstr>
      <vt:lpstr>'OBČINA SK'!Tiskanje_naslovov</vt:lpstr>
      <vt:lpstr>RAZSVETLJAVA!Tiskanje_naslovov</vt:lpstr>
      <vt:lpstr>'TK kanalizacija'!Tiskanje_naslovov</vt:lpstr>
      <vt:lpstr>VODOVOD!Tiskanje_naslovov</vt:lpstr>
    </vt:vector>
  </TitlesOfParts>
  <Company>BP Lineal d.o.o.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Rekapitulacija</dc:title>
  <dc:creator>Vili Zemljak</dc:creator>
  <cp:lastModifiedBy>Leon Fris</cp:lastModifiedBy>
  <cp:lastPrinted>2018-08-23T06:15:55Z</cp:lastPrinted>
  <dcterms:created xsi:type="dcterms:W3CDTF">2004-06-18T10:32:21Z</dcterms:created>
  <dcterms:modified xsi:type="dcterms:W3CDTF">2021-01-13T12:15:01Z</dcterms:modified>
</cp:coreProperties>
</file>